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ubdivision Regulations - 2022\Stormwater Regs\"/>
    </mc:Choice>
  </mc:AlternateContent>
  <xr:revisionPtr revIDLastSave="0" documentId="13_ncr:1_{771605B3-4807-416C-AFEB-96A35A6D17C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unoff Coefficients" sheetId="7" r:id="rId1"/>
    <sheet name="Stm. Intensities" sheetId="4" r:id="rId2"/>
    <sheet name="computation_sht" sheetId="15" r:id="rId3"/>
    <sheet name="2-50-year Detention" sheetId="5" r:id="rId4"/>
  </sheets>
  <definedNames>
    <definedName name="_xlnm.Print_Area" localSheetId="3">'2-50-year Detention'!$A$1:$N$35</definedName>
    <definedName name="_xlnm.Print_Area" localSheetId="2">computation_sht!$A$1:$Z$50</definedName>
    <definedName name="_xlnm.Print_Area" localSheetId="0">'Runoff Coefficients'!$A$1:$B$15</definedName>
    <definedName name="_xlnm.Print_Area" localSheetId="1">'Stm. Intensities'!$A$1:$G$51</definedName>
  </definedNames>
  <calcPr calcId="191029"/>
</workbook>
</file>

<file path=xl/calcChain.xml><?xml version="1.0" encoding="utf-8"?>
<calcChain xmlns="http://schemas.openxmlformats.org/spreadsheetml/2006/main">
  <c r="L6" i="5" l="1"/>
  <c r="B49" i="4"/>
  <c r="C49" i="4"/>
  <c r="D49" i="4"/>
  <c r="E49" i="4"/>
  <c r="F49" i="4"/>
  <c r="G49" i="4"/>
  <c r="B50" i="4"/>
  <c r="C50" i="4"/>
  <c r="D50" i="4"/>
  <c r="E50" i="4"/>
  <c r="F50" i="4"/>
  <c r="G50" i="4"/>
  <c r="B51" i="4"/>
  <c r="C51" i="4"/>
  <c r="D51" i="4"/>
  <c r="E51" i="4"/>
  <c r="F51" i="4"/>
  <c r="G51" i="4"/>
  <c r="F12" i="5"/>
  <c r="L14" i="5"/>
  <c r="I32" i="5" s="1"/>
  <c r="L4" i="5"/>
  <c r="B47" i="4"/>
  <c r="C47" i="4"/>
  <c r="D47" i="4"/>
  <c r="E47" i="4"/>
  <c r="F47" i="4"/>
  <c r="G47" i="4"/>
  <c r="G26" i="4"/>
  <c r="F26" i="4"/>
  <c r="E26" i="4"/>
  <c r="D26" i="4"/>
  <c r="C26" i="4"/>
  <c r="B26" i="4"/>
  <c r="G25" i="4"/>
  <c r="F25" i="4"/>
  <c r="E25" i="4"/>
  <c r="D25" i="4"/>
  <c r="C25" i="4"/>
  <c r="B25" i="4"/>
  <c r="G24" i="4"/>
  <c r="F24" i="4"/>
  <c r="E24" i="4"/>
  <c r="D24" i="4"/>
  <c r="C24" i="4"/>
  <c r="B24" i="4"/>
  <c r="G23" i="4"/>
  <c r="F23" i="4"/>
  <c r="E23" i="4"/>
  <c r="D23" i="4"/>
  <c r="C23" i="4"/>
  <c r="B23" i="4"/>
  <c r="G22" i="4"/>
  <c r="F22" i="4"/>
  <c r="E22" i="4"/>
  <c r="D22" i="4"/>
  <c r="C22" i="4"/>
  <c r="B22" i="4"/>
  <c r="G21" i="4"/>
  <c r="F21" i="4"/>
  <c r="E21" i="4"/>
  <c r="D21" i="4"/>
  <c r="C21" i="4"/>
  <c r="B21" i="4"/>
  <c r="G20" i="4"/>
  <c r="F20" i="4"/>
  <c r="E20" i="4"/>
  <c r="D20" i="4"/>
  <c r="C20" i="4"/>
  <c r="B20" i="4"/>
  <c r="G19" i="4"/>
  <c r="F19" i="4"/>
  <c r="E19" i="4"/>
  <c r="D19" i="4"/>
  <c r="C19" i="4"/>
  <c r="B19" i="4"/>
  <c r="G18" i="4"/>
  <c r="F18" i="4"/>
  <c r="E18" i="4"/>
  <c r="D18" i="4"/>
  <c r="C18" i="4"/>
  <c r="B18" i="4"/>
  <c r="G17" i="4"/>
  <c r="F17" i="4"/>
  <c r="E17" i="4"/>
  <c r="D17" i="4"/>
  <c r="C17" i="4"/>
  <c r="B17" i="4"/>
  <c r="G48" i="4"/>
  <c r="F48" i="4"/>
  <c r="E48" i="4"/>
  <c r="D48" i="4"/>
  <c r="C48" i="4"/>
  <c r="B48" i="4"/>
  <c r="G46" i="4"/>
  <c r="F46" i="4"/>
  <c r="E46" i="4"/>
  <c r="D46" i="4"/>
  <c r="C46" i="4"/>
  <c r="B46" i="4"/>
  <c r="G45" i="4"/>
  <c r="F45" i="4"/>
  <c r="E45" i="4"/>
  <c r="D45" i="4"/>
  <c r="C45" i="4"/>
  <c r="B45" i="4"/>
  <c r="G44" i="4"/>
  <c r="F44" i="4"/>
  <c r="E44" i="4"/>
  <c r="D44" i="4"/>
  <c r="C44" i="4"/>
  <c r="B44" i="4"/>
  <c r="G43" i="4"/>
  <c r="F43" i="4"/>
  <c r="E43" i="4"/>
  <c r="D43" i="4"/>
  <c r="C43" i="4"/>
  <c r="B43" i="4"/>
  <c r="G42" i="4"/>
  <c r="F42" i="4"/>
  <c r="E42" i="4"/>
  <c r="D42" i="4"/>
  <c r="C42" i="4"/>
  <c r="B42" i="4"/>
  <c r="G41" i="4"/>
  <c r="F41" i="4"/>
  <c r="E41" i="4"/>
  <c r="D41" i="4"/>
  <c r="C41" i="4"/>
  <c r="B41" i="4"/>
  <c r="G40" i="4"/>
  <c r="F40" i="4"/>
  <c r="E40" i="4"/>
  <c r="D40" i="4"/>
  <c r="C40" i="4"/>
  <c r="B40" i="4"/>
  <c r="G39" i="4"/>
  <c r="F39" i="4"/>
  <c r="E39" i="4"/>
  <c r="D39" i="4"/>
  <c r="C39" i="4"/>
  <c r="B39" i="4"/>
  <c r="G38" i="4"/>
  <c r="F38" i="4"/>
  <c r="E38" i="4"/>
  <c r="D38" i="4"/>
  <c r="C38" i="4"/>
  <c r="B38" i="4"/>
  <c r="G37" i="4"/>
  <c r="F37" i="4"/>
  <c r="E37" i="4"/>
  <c r="D37" i="4"/>
  <c r="C37" i="4"/>
  <c r="B37" i="4"/>
  <c r="G36" i="4"/>
  <c r="F36" i="4"/>
  <c r="E36" i="4"/>
  <c r="D36" i="4"/>
  <c r="C36" i="4"/>
  <c r="B36" i="4"/>
  <c r="G35" i="4"/>
  <c r="F35" i="4"/>
  <c r="E35" i="4"/>
  <c r="D35" i="4"/>
  <c r="C35" i="4"/>
  <c r="B35" i="4"/>
  <c r="G34" i="4"/>
  <c r="F34" i="4"/>
  <c r="E34" i="4"/>
  <c r="D34" i="4"/>
  <c r="C34" i="4"/>
  <c r="B34" i="4"/>
  <c r="G33" i="4"/>
  <c r="F33" i="4"/>
  <c r="E33" i="4"/>
  <c r="D33" i="4"/>
  <c r="C33" i="4"/>
  <c r="B33" i="4"/>
  <c r="G32" i="4"/>
  <c r="F32" i="4"/>
  <c r="E32" i="4"/>
  <c r="D32" i="4"/>
  <c r="C32" i="4"/>
  <c r="B32" i="4"/>
  <c r="G31" i="4"/>
  <c r="F31" i="4"/>
  <c r="E31" i="4"/>
  <c r="D31" i="4"/>
  <c r="C31" i="4"/>
  <c r="B31" i="4"/>
  <c r="G30" i="4"/>
  <c r="F30" i="4"/>
  <c r="E30" i="4"/>
  <c r="D30" i="4"/>
  <c r="C30" i="4"/>
  <c r="B30" i="4"/>
  <c r="G29" i="4"/>
  <c r="F29" i="4"/>
  <c r="E29" i="4"/>
  <c r="D29" i="4"/>
  <c r="C29" i="4"/>
  <c r="B29" i="4"/>
  <c r="G28" i="4"/>
  <c r="F28" i="4"/>
  <c r="E28" i="4"/>
  <c r="D28" i="4"/>
  <c r="C28" i="4"/>
  <c r="B28" i="4"/>
  <c r="G27" i="4"/>
  <c r="F27" i="4"/>
  <c r="E27" i="4"/>
  <c r="D27" i="4"/>
  <c r="C27" i="4"/>
  <c r="B27" i="4"/>
  <c r="I30" i="5" l="1"/>
  <c r="I33" i="5"/>
  <c r="I34" i="5"/>
  <c r="I26" i="5"/>
  <c r="I27" i="5"/>
  <c r="I35" i="5"/>
  <c r="F14" i="5"/>
  <c r="I31" i="5"/>
  <c r="I22" i="5"/>
  <c r="I23" i="5"/>
  <c r="I21" i="5"/>
  <c r="I25" i="5"/>
  <c r="I29" i="5"/>
  <c r="I20" i="5"/>
  <c r="I24" i="5"/>
  <c r="I28" i="5"/>
  <c r="E29" i="5" l="1"/>
  <c r="G29" i="5" s="1"/>
  <c r="E35" i="5"/>
  <c r="G35" i="5" s="1"/>
  <c r="K35" i="5" s="1"/>
  <c r="M35" i="5" s="1"/>
  <c r="N35" i="5" s="1"/>
  <c r="E34" i="5"/>
  <c r="G34" i="5" s="1"/>
  <c r="K34" i="5" s="1"/>
  <c r="M34" i="5" s="1"/>
  <c r="N34" i="5" s="1"/>
  <c r="E33" i="5"/>
  <c r="G33" i="5" s="1"/>
  <c r="K33" i="5" s="1"/>
  <c r="M33" i="5" s="1"/>
  <c r="N33" i="5" s="1"/>
  <c r="E24" i="5"/>
  <c r="G24" i="5" s="1"/>
  <c r="K24" i="5" s="1"/>
  <c r="M24" i="5" s="1"/>
  <c r="N24" i="5" s="1"/>
  <c r="E32" i="5"/>
  <c r="G32" i="5" s="1"/>
  <c r="K32" i="5" s="1"/>
  <c r="M32" i="5" s="1"/>
  <c r="N32" i="5" s="1"/>
  <c r="E28" i="5"/>
  <c r="G28" i="5" s="1"/>
  <c r="K28" i="5" s="1"/>
  <c r="M28" i="5" s="1"/>
  <c r="N28" i="5" s="1"/>
  <c r="E23" i="5"/>
  <c r="G23" i="5" s="1"/>
  <c r="K23" i="5" s="1"/>
  <c r="M23" i="5" s="1"/>
  <c r="N23" i="5" s="1"/>
  <c r="E20" i="5"/>
  <c r="G20" i="5" s="1"/>
  <c r="K20" i="5" s="1"/>
  <c r="M20" i="5" s="1"/>
  <c r="N20" i="5" s="1"/>
  <c r="E26" i="5"/>
  <c r="G26" i="5" s="1"/>
  <c r="K26" i="5" s="1"/>
  <c r="M26" i="5" s="1"/>
  <c r="N26" i="5" s="1"/>
  <c r="E27" i="5"/>
  <c r="G27" i="5" s="1"/>
  <c r="K27" i="5" s="1"/>
  <c r="M27" i="5" s="1"/>
  <c r="N27" i="5" s="1"/>
  <c r="E21" i="5"/>
  <c r="G21" i="5" s="1"/>
  <c r="K21" i="5" s="1"/>
  <c r="M21" i="5" s="1"/>
  <c r="N21" i="5" s="1"/>
  <c r="E31" i="5"/>
  <c r="G31" i="5" s="1"/>
  <c r="K31" i="5" s="1"/>
  <c r="M31" i="5" s="1"/>
  <c r="N31" i="5" s="1"/>
  <c r="E22" i="5"/>
  <c r="G22" i="5" s="1"/>
  <c r="K22" i="5" s="1"/>
  <c r="M22" i="5" s="1"/>
  <c r="N22" i="5" s="1"/>
  <c r="E30" i="5"/>
  <c r="G30" i="5" s="1"/>
  <c r="K30" i="5" s="1"/>
  <c r="M30" i="5" s="1"/>
  <c r="N30" i="5" s="1"/>
  <c r="E25" i="5"/>
  <c r="G25" i="5" s="1"/>
  <c r="K25" i="5" s="1"/>
  <c r="M25" i="5" s="1"/>
  <c r="N25" i="5" s="1"/>
  <c r="K29" i="5"/>
  <c r="M29" i="5" s="1"/>
  <c r="N29" i="5" s="1"/>
</calcChain>
</file>

<file path=xl/sharedStrings.xml><?xml version="1.0" encoding="utf-8"?>
<sst xmlns="http://schemas.openxmlformats.org/spreadsheetml/2006/main" count="126" uniqueCount="110">
  <si>
    <t xml:space="preserve"> </t>
  </si>
  <si>
    <t>Notes:</t>
  </si>
  <si>
    <t>WT. C = Cw =</t>
  </si>
  <si>
    <t>ALLOW C =</t>
  </si>
  <si>
    <t>TOTAL IMPERVIOUS (SQ. FT.):</t>
  </si>
  <si>
    <t>ALLOW I =</t>
  </si>
  <si>
    <t>Q ALLOW (cfs) =</t>
  </si>
  <si>
    <t>DETENTION VOLUME CALCULATION</t>
  </si>
  <si>
    <t>tc</t>
  </si>
  <si>
    <t>CwA</t>
  </si>
  <si>
    <t>Qin</t>
  </si>
  <si>
    <t>Qout=</t>
  </si>
  <si>
    <t>xtcx60</t>
  </si>
  <si>
    <t>(min)</t>
  </si>
  <si>
    <t>in./hr.</t>
  </si>
  <si>
    <t>(A=Ac)</t>
  </si>
  <si>
    <t>Qallow</t>
  </si>
  <si>
    <t>Qin-Qout</t>
  </si>
  <si>
    <t>(cu. ft.)</t>
  </si>
  <si>
    <t>AC</t>
  </si>
  <si>
    <t xml:space="preserve"> -  perv = 0.20</t>
  </si>
  <si>
    <t>Rainfall Intensity (i) = A/(t + B)^C</t>
  </si>
  <si>
    <t>Frequency</t>
  </si>
  <si>
    <t>Constants (*)</t>
  </si>
  <si>
    <t>A</t>
  </si>
  <si>
    <t>B</t>
  </si>
  <si>
    <t>C</t>
  </si>
  <si>
    <t>(* - From Fig. 1101-2, ODOT L&amp;D Manual Vol. 2, Intensity Zone B)</t>
  </si>
  <si>
    <t>Time (min.)</t>
  </si>
  <si>
    <t>Frequency (Years) / "i" (in./hour)</t>
  </si>
  <si>
    <t>WET POND AREA (SQ. FT.)</t>
  </si>
  <si>
    <t>BUILDING AREA (SQ. FT.)</t>
  </si>
  <si>
    <t>LOT AREA (SQ. FT.)</t>
  </si>
  <si>
    <t>PAVMT AREA (SQ. FT.)</t>
  </si>
  <si>
    <t>NET PERVIOUS (SQ. FT.)</t>
  </si>
  <si>
    <t>(ac. ft.)</t>
  </si>
  <si>
    <t>i50</t>
  </si>
  <si>
    <t>Q50</t>
  </si>
  <si>
    <t>STORM SEWER COMPUTATION SHEET
RUNOFF COEFFICIENTS</t>
  </si>
  <si>
    <t>Surface Material</t>
  </si>
  <si>
    <t>Runoff Coefficient "C"</t>
  </si>
  <si>
    <t>Roofs</t>
  </si>
  <si>
    <t>Ponds &amp; Storm Water Retention Areas</t>
  </si>
  <si>
    <t>Uncompacted Stone</t>
  </si>
  <si>
    <t>Lawn Areas</t>
  </si>
  <si>
    <t>Agricultural</t>
  </si>
  <si>
    <t>Natural &amp; Constructed Wetlands</t>
  </si>
  <si>
    <t>Pavements, Drives, Sidewalks &amp; Pathways
(Asphalt, Concrete or Compacted Stone)</t>
  </si>
  <si>
    <t xml:space="preserve"> - Village defined</t>
  </si>
  <si>
    <t>R-2 Zoning</t>
  </si>
  <si>
    <t>R-3 Zoning</t>
  </si>
  <si>
    <t>A-1 Zoning</t>
  </si>
  <si>
    <t>All Other Uses</t>
  </si>
  <si>
    <t>Proposed Surface Material</t>
  </si>
  <si>
    <t>Calculated by_____________________________Date________________</t>
  </si>
  <si>
    <t>Project_______________________________</t>
  </si>
  <si>
    <t>Checked by_______________________________Date________________</t>
  </si>
  <si>
    <t>Sheet_________________of______________</t>
  </si>
  <si>
    <t>Manning's "n" = 0.013 for all pipe types.</t>
  </si>
  <si>
    <t xml:space="preserve">1. MH  CB  or  I </t>
  </si>
  <si>
    <t xml:space="preserve">2. Station </t>
  </si>
  <si>
    <t xml:space="preserve">3. Side </t>
  </si>
  <si>
    <t xml:space="preserve">4. Drainage Area In Acres </t>
  </si>
  <si>
    <t>5. Time of Concentration in Minutes</t>
  </si>
  <si>
    <t xml:space="preserve">6. Rainfall in Inches/Hour </t>
  </si>
  <si>
    <t>7. Runoff Coef.</t>
  </si>
  <si>
    <t xml:space="preserve">8. Column 7 x Column 4  </t>
  </si>
  <si>
    <t>9. Discharge in cfs
(Col. 6 x Col. 8)</t>
  </si>
  <si>
    <t>10. Size of Pipe in
Inches</t>
  </si>
  <si>
    <t>11. Length of Pipe in Feet</t>
  </si>
  <si>
    <t>12. Slope of Pipe in Ft./Ft.</t>
  </si>
  <si>
    <t>13. Inlet F/L of Pipe</t>
  </si>
  <si>
    <t>14. Outlet F/L of Pipe</t>
  </si>
  <si>
    <t>15. Mean Velocity in
Ft./Sec.</t>
  </si>
  <si>
    <t>16. Just Full Capacity
(5-yr Q)</t>
  </si>
  <si>
    <t>17. Friction/Slope in
Ft./Ft.</t>
  </si>
  <si>
    <t>18. Head Loss in Feet</t>
  </si>
  <si>
    <t>19. Elevation of Hyd. Gradient
(10-yr Q)</t>
  </si>
  <si>
    <t>20. Grate or Cover Elev.</t>
  </si>
  <si>
    <t>21. Cover Elev. minus
10-yr. HGL
(Col. 20 - Col. 19)</t>
  </si>
  <si>
    <t>No.</t>
  </si>
  <si>
    <t>STA</t>
  </si>
  <si>
    <t>L / R</t>
  </si>
  <si>
    <t>∑A</t>
  </si>
  <si>
    <t>Tc</t>
  </si>
  <si>
    <t>∑Tc</t>
  </si>
  <si>
    <t>i (5yr)</t>
  </si>
  <si>
    <t>i (10yr)</t>
  </si>
  <si>
    <t>CA</t>
  </si>
  <si>
    <t>∑CA</t>
  </si>
  <si>
    <t>Q 5yr</t>
  </si>
  <si>
    <t>Q 10yr</t>
  </si>
  <si>
    <t>in.</t>
  </si>
  <si>
    <t>LF</t>
  </si>
  <si>
    <r>
      <t>S</t>
    </r>
    <r>
      <rPr>
        <b/>
        <vertAlign val="subscript"/>
        <sz val="14"/>
        <color theme="1"/>
        <rFont val="Calibri"/>
        <family val="2"/>
        <scheme val="minor"/>
      </rPr>
      <t>o</t>
    </r>
  </si>
  <si>
    <t>Elev.</t>
  </si>
  <si>
    <r>
      <t>V</t>
    </r>
    <r>
      <rPr>
        <b/>
        <vertAlign val="subscript"/>
        <sz val="14"/>
        <color theme="1"/>
        <rFont val="Calibri"/>
        <family val="2"/>
        <scheme val="minor"/>
      </rPr>
      <t>m</t>
    </r>
  </si>
  <si>
    <t>cfs</t>
  </si>
  <si>
    <t>Ft./Ft.</t>
  </si>
  <si>
    <t>H (Ft.)</t>
  </si>
  <si>
    <t>Ft.</t>
  </si>
  <si>
    <t>VILLAGE OF ARCHBOLD, OHIO
STORM SEWER COMPUTATION SHEET</t>
  </si>
  <si>
    <t>Zoning Classification</t>
  </si>
  <si>
    <r>
      <t>Design “C</t>
    </r>
    <r>
      <rPr>
        <b/>
        <vertAlign val="subscript"/>
        <sz val="11"/>
        <color rgb="FF000000"/>
        <rFont val="Calibri"/>
        <family val="2"/>
      </rPr>
      <t>WR</t>
    </r>
    <r>
      <rPr>
        <b/>
        <sz val="11"/>
        <color rgb="FF000000"/>
        <rFont val="Calibri"/>
        <family val="2"/>
      </rPr>
      <t>”</t>
    </r>
  </si>
  <si>
    <t>TABLE 1 –  Design Runoff Coefficients</t>
  </si>
  <si>
    <t>VILLAGE OF ARCHBOLD
STORMWATER DETENTION DESIGN
2-Year Pre/50-Year Post Storm Method</t>
  </si>
  <si>
    <t>VILLAGE OF ARCHBOLD
RAINFALL FREQUENCY-INTENSITY-DURATION TABLE</t>
  </si>
  <si>
    <t>VILLAGE OF ARCHBOLD
RUNOFF COEFFICIENTS</t>
  </si>
  <si>
    <t xml:space="preserve"> -  imperv = 0.90</t>
  </si>
  <si>
    <t xml:space="preserve"> -  2yr, 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</si>
</sst>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"/>
  </numFmts>
  <fonts count="2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vertAlign val="subscript"/>
      <sz val="14"/>
      <color theme="1"/>
      <name val="Calibri"/>
      <family val="2"/>
      <scheme val="minor"/>
    </font>
    <font>
      <b/>
      <vertAlign val="subscript"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5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8" fillId="0" borderId="0" xfId="0" applyFont="1"/>
    <xf numFmtId="2" fontId="7" fillId="0" borderId="0" xfId="0" applyNumberFormat="1" applyFont="1"/>
    <xf numFmtId="0" fontId="7" fillId="0" borderId="0" xfId="0" quotePrefix="1" applyFo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9" fillId="3" borderId="0" xfId="0" applyNumberFormat="1" applyFont="1" applyFill="1" applyAlignment="1">
      <alignment horizontal="center"/>
    </xf>
    <xf numFmtId="164" fontId="7" fillId="2" borderId="6" xfId="1" applyNumberFormat="1" applyFont="1" applyFill="1" applyBorder="1"/>
    <xf numFmtId="164" fontId="7" fillId="0" borderId="3" xfId="1" applyNumberFormat="1" applyFont="1" applyBorder="1"/>
    <xf numFmtId="164" fontId="7" fillId="0" borderId="3" xfId="1" applyNumberFormat="1" applyFont="1" applyFill="1" applyBorder="1"/>
    <xf numFmtId="164" fontId="7" fillId="0" borderId="2" xfId="1" applyNumberFormat="1" applyFont="1" applyBorder="1"/>
    <xf numFmtId="164" fontId="7" fillId="0" borderId="0" xfId="1" applyNumberFormat="1" applyFont="1" applyBorder="1" applyProtection="1">
      <protection locked="0"/>
    </xf>
    <xf numFmtId="164" fontId="7" fillId="0" borderId="0" xfId="1" applyNumberFormat="1" applyFont="1" applyBorder="1"/>
    <xf numFmtId="164" fontId="7" fillId="0" borderId="0" xfId="1" applyNumberFormat="1" applyFont="1" applyBorder="1" applyProtection="1"/>
    <xf numFmtId="43" fontId="7" fillId="0" borderId="0" xfId="1" applyFont="1"/>
    <xf numFmtId="43" fontId="7" fillId="0" borderId="0" xfId="1" applyFont="1" applyAlignment="1">
      <alignment horizontal="centerContinuous"/>
    </xf>
    <xf numFmtId="43" fontId="7" fillId="0" borderId="0" xfId="1" applyFont="1" applyFill="1"/>
    <xf numFmtId="43" fontId="8" fillId="0" borderId="0" xfId="1" quotePrefix="1" applyFont="1"/>
    <xf numFmtId="43" fontId="8" fillId="0" borderId="0" xfId="1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7" fillId="0" borderId="0" xfId="1" applyFont="1" applyBorder="1" applyAlignment="1">
      <alignment horizontal="center"/>
    </xf>
    <xf numFmtId="43" fontId="7" fillId="0" borderId="0" xfId="1" applyFont="1" applyFill="1" applyBorder="1" applyAlignment="1">
      <alignment horizontal="center"/>
    </xf>
    <xf numFmtId="43" fontId="7" fillId="0" borderId="0" xfId="1" applyFont="1" applyFill="1" applyAlignment="1">
      <alignment horizontal="center"/>
    </xf>
    <xf numFmtId="0" fontId="4" fillId="0" borderId="0" xfId="2" applyFont="1" applyAlignment="1">
      <alignment vertical="center"/>
    </xf>
    <xf numFmtId="0" fontId="4" fillId="0" borderId="0" xfId="2" quotePrefix="1" applyFont="1"/>
    <xf numFmtId="0" fontId="4" fillId="0" borderId="6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43" fontId="4" fillId="0" borderId="6" xfId="3" applyFont="1" applyBorder="1" applyAlignment="1">
      <alignment horizontal="center"/>
    </xf>
    <xf numFmtId="0" fontId="2" fillId="0" borderId="0" xfId="2"/>
    <xf numFmtId="165" fontId="2" fillId="0" borderId="6" xfId="2" applyNumberFormat="1" applyBorder="1" applyAlignment="1">
      <alignment horizontal="center"/>
    </xf>
    <xf numFmtId="43" fontId="6" fillId="0" borderId="0" xfId="3" applyFont="1"/>
    <xf numFmtId="43" fontId="7" fillId="0" borderId="0" xfId="1" applyFont="1" applyAlignment="1">
      <alignment horizontal="left"/>
    </xf>
    <xf numFmtId="0" fontId="7" fillId="0" borderId="0" xfId="0" applyFont="1" applyAlignment="1">
      <alignment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3" fontId="6" fillId="0" borderId="6" xfId="3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7" fillId="0" borderId="0" xfId="4" applyFont="1" applyAlignment="1">
      <alignment horizontal="center" vertical="center"/>
    </xf>
    <xf numFmtId="0" fontId="1" fillId="0" borderId="0" xfId="4"/>
    <xf numFmtId="0" fontId="1" fillId="0" borderId="0" xfId="4" applyAlignment="1">
      <alignment horizontal="left" vertical="center"/>
    </xf>
    <xf numFmtId="0" fontId="1" fillId="0" borderId="0" xfId="4" applyAlignment="1">
      <alignment horizontal="center"/>
    </xf>
    <xf numFmtId="0" fontId="18" fillId="0" borderId="6" xfId="4" applyFont="1" applyBorder="1" applyAlignment="1">
      <alignment horizontal="center" vertical="center" textRotation="90" wrapText="1" shrinkToFit="1"/>
    </xf>
    <xf numFmtId="0" fontId="18" fillId="0" borderId="6" xfId="4" applyFont="1" applyBorder="1" applyAlignment="1">
      <alignment horizontal="center" vertical="center" textRotation="90" wrapText="1"/>
    </xf>
    <xf numFmtId="0" fontId="18" fillId="0" borderId="0" xfId="4" applyFont="1" applyAlignment="1">
      <alignment horizontal="center" vertical="center" textRotation="90" wrapText="1"/>
    </xf>
    <xf numFmtId="0" fontId="1" fillId="0" borderId="0" xfId="4" applyAlignment="1">
      <alignment wrapText="1"/>
    </xf>
    <xf numFmtId="0" fontId="18" fillId="0" borderId="6" xfId="4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" fillId="0" borderId="6" xfId="4" applyBorder="1"/>
    <xf numFmtId="0" fontId="16" fillId="4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/>
    </xf>
    <xf numFmtId="0" fontId="4" fillId="0" borderId="2" xfId="2" applyFont="1" applyBorder="1" applyAlignment="1">
      <alignment horizontal="center" wrapText="1"/>
    </xf>
    <xf numFmtId="0" fontId="4" fillId="0" borderId="4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17" fillId="0" borderId="0" xfId="4" applyFont="1" applyAlignment="1">
      <alignment horizontal="center" vertical="center" wrapText="1"/>
    </xf>
    <xf numFmtId="0" fontId="17" fillId="0" borderId="0" xfId="4" applyFont="1" applyAlignment="1">
      <alignment horizontal="center" vertical="center"/>
    </xf>
    <xf numFmtId="0" fontId="1" fillId="0" borderId="0" xfId="4" applyAlignment="1">
      <alignment horizontal="left" vertical="center"/>
    </xf>
    <xf numFmtId="0" fontId="18" fillId="0" borderId="6" xfId="4" applyFont="1" applyBorder="1" applyAlignment="1">
      <alignment horizontal="center" vertical="center" textRotation="90" wrapText="1" shrinkToFit="1"/>
    </xf>
    <xf numFmtId="0" fontId="18" fillId="0" borderId="6" xfId="4" applyFont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</cellXfs>
  <cellStyles count="5">
    <cellStyle name="Comma" xfId="1" builtinId="3"/>
    <cellStyle name="Comma 2" xfId="3" xr:uid="{04F127C0-E870-4DE4-8040-30429D700CE9}"/>
    <cellStyle name="Normal" xfId="0" builtinId="0"/>
    <cellStyle name="Normal 2" xfId="2" xr:uid="{9D2BFC02-11A5-4EB4-B2D4-C8A581624A94}"/>
    <cellStyle name="Normal 3" xfId="4" xr:uid="{B565DE39-44BF-4D69-BFE7-CF558428819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590550</xdr:colOff>
      <xdr:row>8</xdr:row>
      <xdr:rowOff>2128837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CC80B4-72BF-4304-87CE-FF09066D2E63}"/>
            </a:ext>
          </a:extLst>
        </xdr:cNvPr>
        <xdr:cNvSpPr txBox="1"/>
      </xdr:nvSpPr>
      <xdr:spPr>
        <a:xfrm>
          <a:off x="6374130" y="369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8481-3A52-4BA6-91C4-1329621C468F}">
  <sheetPr>
    <pageSetUpPr fitToPage="1"/>
  </sheetPr>
  <dimension ref="A1:B37"/>
  <sheetViews>
    <sheetView zoomScaleNormal="100" workbookViewId="0">
      <selection activeCell="D7" sqref="D7"/>
    </sheetView>
  </sheetViews>
  <sheetFormatPr defaultColWidth="8.85546875" defaultRowHeight="15.75" x14ac:dyDescent="0.25"/>
  <cols>
    <col min="1" max="1" width="40.7109375" style="2" customWidth="1"/>
    <col min="2" max="2" width="16.7109375" style="2" customWidth="1"/>
    <col min="3" max="16384" width="8.85546875" style="2"/>
  </cols>
  <sheetData>
    <row r="1" spans="1:2" ht="39.6" customHeight="1" thickBot="1" x14ac:dyDescent="0.3">
      <c r="A1" s="67" t="s">
        <v>107</v>
      </c>
      <c r="B1" s="68"/>
    </row>
    <row r="2" spans="1:2" ht="16.5" thickBot="1" x14ac:dyDescent="0.3">
      <c r="A2" s="63" t="s">
        <v>104</v>
      </c>
      <c r="B2" s="64"/>
    </row>
    <row r="3" spans="1:2" ht="18.75" thickBot="1" x14ac:dyDescent="0.3">
      <c r="A3" s="62" t="s">
        <v>102</v>
      </c>
      <c r="B3" s="49" t="s">
        <v>103</v>
      </c>
    </row>
    <row r="4" spans="1:2" ht="16.5" thickBot="1" x14ac:dyDescent="0.3">
      <c r="A4" s="43" t="s">
        <v>49</v>
      </c>
      <c r="B4" s="44">
        <v>0.5</v>
      </c>
    </row>
    <row r="5" spans="1:2" ht="16.5" thickBot="1" x14ac:dyDescent="0.3">
      <c r="A5" s="43" t="s">
        <v>50</v>
      </c>
      <c r="B5" s="44">
        <v>0.6</v>
      </c>
    </row>
    <row r="6" spans="1:2" ht="16.5" thickBot="1" x14ac:dyDescent="0.3">
      <c r="A6" s="43" t="s">
        <v>51</v>
      </c>
      <c r="B6" s="44">
        <v>0.35</v>
      </c>
    </row>
    <row r="7" spans="1:2" ht="16.5" thickBot="1" x14ac:dyDescent="0.3">
      <c r="A7" s="65" t="s">
        <v>52</v>
      </c>
      <c r="B7" s="66"/>
    </row>
    <row r="8" spans="1:2" ht="30.75" thickBot="1" x14ac:dyDescent="0.3">
      <c r="A8" s="45" t="s">
        <v>53</v>
      </c>
      <c r="B8" s="46" t="s">
        <v>40</v>
      </c>
    </row>
    <row r="9" spans="1:2" ht="30.75" thickBot="1" x14ac:dyDescent="0.3">
      <c r="A9" s="47" t="s">
        <v>47</v>
      </c>
      <c r="B9" s="48">
        <v>0.95</v>
      </c>
    </row>
    <row r="10" spans="1:2" ht="16.5" thickBot="1" x14ac:dyDescent="0.3">
      <c r="A10" s="47" t="s">
        <v>41</v>
      </c>
      <c r="B10" s="48">
        <v>0.95</v>
      </c>
    </row>
    <row r="11" spans="1:2" ht="16.5" thickBot="1" x14ac:dyDescent="0.3">
      <c r="A11" s="47" t="s">
        <v>42</v>
      </c>
      <c r="B11" s="48">
        <v>0.9</v>
      </c>
    </row>
    <row r="12" spans="1:2" ht="16.5" thickBot="1" x14ac:dyDescent="0.3">
      <c r="A12" s="47" t="s">
        <v>43</v>
      </c>
      <c r="B12" s="48">
        <v>0.8</v>
      </c>
    </row>
    <row r="13" spans="1:2" ht="16.5" thickBot="1" x14ac:dyDescent="0.3">
      <c r="A13" s="47" t="s">
        <v>44</v>
      </c>
      <c r="B13" s="48">
        <v>0.3</v>
      </c>
    </row>
    <row r="14" spans="1:2" ht="16.5" thickBot="1" x14ac:dyDescent="0.3">
      <c r="A14" s="47" t="s">
        <v>45</v>
      </c>
      <c r="B14" s="48">
        <v>0.2</v>
      </c>
    </row>
    <row r="15" spans="1:2" ht="16.5" thickBot="1" x14ac:dyDescent="0.3">
      <c r="A15" s="47" t="s">
        <v>46</v>
      </c>
      <c r="B15" s="48">
        <v>0.1</v>
      </c>
    </row>
    <row r="31" ht="15.6" customHeight="1" x14ac:dyDescent="0.25"/>
    <row r="36" ht="28.9" customHeight="1" x14ac:dyDescent="0.25"/>
    <row r="37" ht="28.9" customHeight="1" x14ac:dyDescent="0.25"/>
  </sheetData>
  <mergeCells count="3">
    <mergeCell ref="A2:B2"/>
    <mergeCell ref="A7:B7"/>
    <mergeCell ref="A1:B1"/>
  </mergeCells>
  <printOptions horizontalCentered="1"/>
  <pageMargins left="0.75" right="0.75" top="0.75" bottom="0.75" header="0.25" footer="0.25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3DD1-5CC8-451A-8E6A-EA042B88BEA6}">
  <sheetPr>
    <pageSetUpPr fitToPage="1"/>
  </sheetPr>
  <dimension ref="A1:I55"/>
  <sheetViews>
    <sheetView zoomScaleNormal="100" workbookViewId="0">
      <selection activeCell="A2" sqref="A2"/>
    </sheetView>
  </sheetViews>
  <sheetFormatPr defaultColWidth="8.85546875" defaultRowHeight="15" x14ac:dyDescent="0.25"/>
  <cols>
    <col min="1" max="7" width="12.7109375" style="35" customWidth="1"/>
    <col min="8" max="8" width="10.7109375" style="35" customWidth="1"/>
    <col min="9" max="16384" width="8.85546875" style="35"/>
  </cols>
  <sheetData>
    <row r="1" spans="1:7" s="30" customFormat="1" ht="30" customHeight="1" x14ac:dyDescent="0.2">
      <c r="A1" s="69" t="s">
        <v>106</v>
      </c>
      <c r="B1" s="70"/>
      <c r="C1" s="70"/>
      <c r="D1" s="70"/>
      <c r="E1" s="70"/>
      <c r="F1" s="70"/>
      <c r="G1" s="70"/>
    </row>
    <row r="3" spans="1:7" x14ac:dyDescent="0.25">
      <c r="B3" s="31" t="s">
        <v>21</v>
      </c>
    </row>
    <row r="5" spans="1:7" x14ac:dyDescent="0.25">
      <c r="B5" s="71" t="s">
        <v>22</v>
      </c>
      <c r="C5" s="73" t="s">
        <v>23</v>
      </c>
      <c r="D5" s="73"/>
      <c r="E5" s="73"/>
    </row>
    <row r="6" spans="1:7" x14ac:dyDescent="0.25">
      <c r="B6" s="72"/>
      <c r="C6" s="32" t="s">
        <v>24</v>
      </c>
      <c r="D6" s="32" t="s">
        <v>25</v>
      </c>
      <c r="E6" s="32" t="s">
        <v>26</v>
      </c>
    </row>
    <row r="7" spans="1:7" x14ac:dyDescent="0.25">
      <c r="B7" s="32">
        <v>2</v>
      </c>
      <c r="C7" s="36">
        <v>47.987000000000002</v>
      </c>
      <c r="D7" s="36">
        <v>9</v>
      </c>
      <c r="E7" s="36">
        <v>0.85899999999999999</v>
      </c>
    </row>
    <row r="8" spans="1:7" x14ac:dyDescent="0.25">
      <c r="B8" s="32">
        <v>5</v>
      </c>
      <c r="C8" s="36">
        <v>60.683999999999997</v>
      </c>
      <c r="D8" s="36">
        <v>10.5</v>
      </c>
      <c r="E8" s="36">
        <v>0.85799999999999998</v>
      </c>
    </row>
    <row r="9" spans="1:7" x14ac:dyDescent="0.25">
      <c r="B9" s="32">
        <v>10</v>
      </c>
      <c r="C9" s="36">
        <v>73.126000000000005</v>
      </c>
      <c r="D9" s="36">
        <v>12</v>
      </c>
      <c r="E9" s="36">
        <v>0.86299999999999999</v>
      </c>
    </row>
    <row r="10" spans="1:7" x14ac:dyDescent="0.25">
      <c r="B10" s="32">
        <v>25</v>
      </c>
      <c r="C10" s="36">
        <v>75.840999999999994</v>
      </c>
      <c r="D10" s="36">
        <v>12</v>
      </c>
      <c r="E10" s="36">
        <v>0.83299999999999996</v>
      </c>
    </row>
    <row r="11" spans="1:7" x14ac:dyDescent="0.25">
      <c r="B11" s="32">
        <v>50</v>
      </c>
      <c r="C11" s="36">
        <v>65.620999999999995</v>
      </c>
      <c r="D11" s="36">
        <v>10</v>
      </c>
      <c r="E11" s="36">
        <v>0.78100000000000003</v>
      </c>
    </row>
    <row r="12" spans="1:7" x14ac:dyDescent="0.25">
      <c r="B12" s="32">
        <v>100</v>
      </c>
      <c r="C12" s="36">
        <v>85.046999999999997</v>
      </c>
      <c r="D12" s="36">
        <v>13.25</v>
      </c>
      <c r="E12" s="36">
        <v>0.80600000000000005</v>
      </c>
    </row>
    <row r="13" spans="1:7" ht="28.9" customHeight="1" x14ac:dyDescent="0.25">
      <c r="B13" s="74" t="s">
        <v>27</v>
      </c>
      <c r="C13" s="74"/>
      <c r="D13" s="74"/>
      <c r="E13" s="74"/>
    </row>
    <row r="15" spans="1:7" x14ac:dyDescent="0.25">
      <c r="A15" s="71" t="s">
        <v>28</v>
      </c>
      <c r="B15" s="75" t="s">
        <v>29</v>
      </c>
      <c r="C15" s="76"/>
      <c r="D15" s="76"/>
      <c r="E15" s="76"/>
      <c r="F15" s="76"/>
      <c r="G15" s="77"/>
    </row>
    <row r="16" spans="1:7" x14ac:dyDescent="0.25">
      <c r="A16" s="72"/>
      <c r="B16" s="33">
        <v>2</v>
      </c>
      <c r="C16" s="33">
        <v>5</v>
      </c>
      <c r="D16" s="33">
        <v>10</v>
      </c>
      <c r="E16" s="33">
        <v>25</v>
      </c>
      <c r="F16" s="33">
        <v>50</v>
      </c>
      <c r="G16" s="33">
        <v>100</v>
      </c>
    </row>
    <row r="17" spans="1:9" x14ac:dyDescent="0.25">
      <c r="A17" s="34">
        <v>10</v>
      </c>
      <c r="B17" s="42">
        <f t="shared" ref="B17:B26" si="0">$C$7/(($A17+$D$7)^$E$7)</f>
        <v>3.8253771272914738</v>
      </c>
      <c r="C17" s="42">
        <f t="shared" ref="C17:C26" si="1">$C$8/(($A17+$D$8)^$E$8)</f>
        <v>4.5455808515012199</v>
      </c>
      <c r="D17" s="42">
        <f t="shared" ref="D17:D26" si="2">$C$9/(($A17+$D$9)^$E$9)</f>
        <v>5.0764608890931395</v>
      </c>
      <c r="E17" s="42">
        <f t="shared" ref="E17:E26" si="3">$C$10/(($A17+$D$10)^$E$10)</f>
        <v>5.7765156943410743</v>
      </c>
      <c r="F17" s="42">
        <f t="shared" ref="F17:F26" si="4">$C$11/(($A17+$D$11)^$E$11)</f>
        <v>6.323221827067341</v>
      </c>
      <c r="G17" s="42">
        <f t="shared" ref="G17:G26" si="5">$C$12/(($A17+$D$12)^$E$12)</f>
        <v>6.7347595551605766</v>
      </c>
    </row>
    <row r="18" spans="1:9" x14ac:dyDescent="0.25">
      <c r="A18" s="34">
        <v>11</v>
      </c>
      <c r="B18" s="42">
        <f t="shared" si="0"/>
        <v>3.6604867043748928</v>
      </c>
      <c r="C18" s="42">
        <f t="shared" si="1"/>
        <v>4.363570540561982</v>
      </c>
      <c r="D18" s="42">
        <f t="shared" si="2"/>
        <v>4.8854063845701132</v>
      </c>
      <c r="E18" s="42">
        <f t="shared" si="3"/>
        <v>5.5665326835682318</v>
      </c>
      <c r="F18" s="42">
        <f t="shared" si="4"/>
        <v>6.0868076130537156</v>
      </c>
      <c r="G18" s="42">
        <f t="shared" si="5"/>
        <v>6.510005175579467</v>
      </c>
    </row>
    <row r="19" spans="1:9" x14ac:dyDescent="0.25">
      <c r="A19" s="34">
        <v>12</v>
      </c>
      <c r="B19" s="42">
        <f t="shared" si="0"/>
        <v>3.5102433546661977</v>
      </c>
      <c r="C19" s="42">
        <f t="shared" si="1"/>
        <v>4.1966388730545559</v>
      </c>
      <c r="D19" s="42">
        <f t="shared" si="2"/>
        <v>4.7092258199551393</v>
      </c>
      <c r="E19" s="42">
        <f t="shared" si="3"/>
        <v>5.3726442712885136</v>
      </c>
      <c r="F19" s="42">
        <f t="shared" si="4"/>
        <v>5.8696300652404059</v>
      </c>
      <c r="G19" s="42">
        <f t="shared" si="5"/>
        <v>6.3013894918427189</v>
      </c>
    </row>
    <row r="20" spans="1:9" x14ac:dyDescent="0.25">
      <c r="A20" s="34">
        <v>13</v>
      </c>
      <c r="B20" s="42">
        <f t="shared" si="0"/>
        <v>3.3727373121464814</v>
      </c>
      <c r="C20" s="42">
        <f t="shared" si="1"/>
        <v>4.0429463088330317</v>
      </c>
      <c r="D20" s="42">
        <f t="shared" si="2"/>
        <v>4.5462110228557586</v>
      </c>
      <c r="E20" s="42">
        <f t="shared" si="3"/>
        <v>5.1930203386136222</v>
      </c>
      <c r="F20" s="42">
        <f t="shared" si="4"/>
        <v>5.6693517649386491</v>
      </c>
      <c r="G20" s="42">
        <f t="shared" si="5"/>
        <v>6.1071807909195925</v>
      </c>
    </row>
    <row r="21" spans="1:9" x14ac:dyDescent="0.25">
      <c r="A21" s="34">
        <v>14</v>
      </c>
      <c r="B21" s="42">
        <f t="shared" si="0"/>
        <v>3.2463802597405769</v>
      </c>
      <c r="C21" s="42">
        <f t="shared" si="1"/>
        <v>3.9009438513716748</v>
      </c>
      <c r="D21" s="42">
        <f t="shared" si="2"/>
        <v>4.3949083090494065</v>
      </c>
      <c r="E21" s="42">
        <f t="shared" si="3"/>
        <v>5.0261014670207</v>
      </c>
      <c r="F21" s="42">
        <f t="shared" si="4"/>
        <v>5.4840052836794282</v>
      </c>
      <c r="G21" s="42">
        <f t="shared" si="5"/>
        <v>5.925890119264257</v>
      </c>
    </row>
    <row r="22" spans="1:9" x14ac:dyDescent="0.25">
      <c r="A22" s="34">
        <v>15</v>
      </c>
      <c r="B22" s="42">
        <f t="shared" si="0"/>
        <v>3.1298400487913347</v>
      </c>
      <c r="C22" s="42">
        <f t="shared" si="1"/>
        <v>3.7693175352068105</v>
      </c>
      <c r="D22" s="42">
        <f t="shared" si="2"/>
        <v>4.2540725250750908</v>
      </c>
      <c r="E22" s="42">
        <f t="shared" si="3"/>
        <v>4.8705503266658514</v>
      </c>
      <c r="F22" s="42">
        <f t="shared" si="4"/>
        <v>5.3119221015624234</v>
      </c>
      <c r="G22" s="42">
        <f t="shared" si="5"/>
        <v>5.7562298359499904</v>
      </c>
    </row>
    <row r="23" spans="1:9" x14ac:dyDescent="0.25">
      <c r="A23" s="34">
        <v>16</v>
      </c>
      <c r="B23" s="42">
        <f t="shared" si="0"/>
        <v>3.0219907632114471</v>
      </c>
      <c r="C23" s="42">
        <f t="shared" si="1"/>
        <v>3.6469452193788272</v>
      </c>
      <c r="D23" s="42">
        <f t="shared" si="2"/>
        <v>4.1226307386656078</v>
      </c>
      <c r="E23" s="42">
        <f t="shared" si="3"/>
        <v>4.7252132232339941</v>
      </c>
      <c r="F23" s="42">
        <f t="shared" si="4"/>
        <v>5.1516774004968955</v>
      </c>
      <c r="G23" s="42">
        <f t="shared" si="5"/>
        <v>5.5970804213944412</v>
      </c>
    </row>
    <row r="24" spans="1:9" x14ac:dyDescent="0.25">
      <c r="A24" s="34">
        <v>17</v>
      </c>
      <c r="B24" s="42">
        <f t="shared" si="0"/>
        <v>2.9218740686151485</v>
      </c>
      <c r="C24" s="42">
        <f t="shared" si="1"/>
        <v>3.5328626096003033</v>
      </c>
      <c r="D24" s="42">
        <f t="shared" si="2"/>
        <v>3.9996532881229023</v>
      </c>
      <c r="E24" s="42">
        <f t="shared" si="3"/>
        <v>4.5890894024950191</v>
      </c>
      <c r="F24" s="42">
        <f t="shared" si="4"/>
        <v>5.0020467282437764</v>
      </c>
      <c r="G24" s="42">
        <f t="shared" si="5"/>
        <v>5.4474636779678738</v>
      </c>
    </row>
    <row r="25" spans="1:9" x14ac:dyDescent="0.25">
      <c r="A25" s="34">
        <v>18</v>
      </c>
      <c r="B25" s="42">
        <f t="shared" si="0"/>
        <v>2.8286689716995461</v>
      </c>
      <c r="C25" s="42">
        <f t="shared" si="1"/>
        <v>3.4262362825880377</v>
      </c>
      <c r="D25" s="42">
        <f t="shared" si="2"/>
        <v>3.8843305031109581</v>
      </c>
      <c r="E25" s="42">
        <f t="shared" si="3"/>
        <v>4.4613063404426967</v>
      </c>
      <c r="F25" s="42">
        <f t="shared" si="4"/>
        <v>4.8619716465147915</v>
      </c>
      <c r="G25" s="42">
        <f t="shared" si="5"/>
        <v>5.3065209258439614</v>
      </c>
    </row>
    <row r="26" spans="1:9" x14ac:dyDescent="0.25">
      <c r="A26" s="34">
        <v>19</v>
      </c>
      <c r="B26" s="42">
        <f t="shared" si="0"/>
        <v>2.7416679241838082</v>
      </c>
      <c r="C26" s="42">
        <f t="shared" si="1"/>
        <v>3.3263420806072808</v>
      </c>
      <c r="D26" s="42">
        <f t="shared" si="2"/>
        <v>3.7759538383734972</v>
      </c>
      <c r="E26" s="42">
        <f t="shared" si="3"/>
        <v>4.3410996959441928</v>
      </c>
      <c r="F26" s="42">
        <f t="shared" si="4"/>
        <v>4.7305322540372616</v>
      </c>
      <c r="G26" s="42">
        <f t="shared" si="5"/>
        <v>5.1734951365780777</v>
      </c>
    </row>
    <row r="27" spans="1:9" x14ac:dyDescent="0.25">
      <c r="A27" s="34">
        <v>20</v>
      </c>
      <c r="B27" s="42">
        <f t="shared" ref="B27:B51" si="6">$C$7/(($A27+$D$7)^$E$7)</f>
        <v>2.6602577668626113</v>
      </c>
      <c r="C27" s="42">
        <f t="shared" ref="C27:C51" si="7">$C$8/(($A27+$D$8)^$E$8)</f>
        <v>3.2325476657675352</v>
      </c>
      <c r="D27" s="42">
        <f t="shared" ref="D27:D51" si="8">$C$9/(($A27+$D$9)^$E$9)</f>
        <v>3.6739004718177317</v>
      </c>
      <c r="E27" s="42">
        <f t="shared" ref="E27:E51" si="9">$C$10/(($A27+$D$10)^$E$10)</f>
        <v>4.2277969275837037</v>
      </c>
      <c r="F27" s="42">
        <f t="shared" ref="F27:F51" si="10">$C$11/(($A27+$D$11)^$E$11)</f>
        <v>4.6069250246392821</v>
      </c>
      <c r="G27" s="42">
        <f t="shared" ref="G27:G51" si="11">$C$12/(($A27+$D$12)^$E$12)</f>
        <v>5.0477161959305885</v>
      </c>
      <c r="I27" s="37"/>
    </row>
    <row r="28" spans="1:9" x14ac:dyDescent="0.25">
      <c r="A28" s="34">
        <v>21</v>
      </c>
      <c r="B28" s="42">
        <f t="shared" si="6"/>
        <v>2.5839044044258852</v>
      </c>
      <c r="C28" s="42">
        <f t="shared" si="7"/>
        <v>3.1442983262903104</v>
      </c>
      <c r="D28" s="42">
        <f t="shared" si="8"/>
        <v>3.5776206449153047</v>
      </c>
      <c r="E28" s="42">
        <f t="shared" si="9"/>
        <v>4.1208038139794763</v>
      </c>
      <c r="F28" s="42">
        <f t="shared" si="10"/>
        <v>4.4904447934201528</v>
      </c>
      <c r="G28" s="42">
        <f t="shared" si="11"/>
        <v>4.9285886722649597</v>
      </c>
      <c r="I28" s="37"/>
    </row>
    <row r="29" spans="1:9" x14ac:dyDescent="0.25">
      <c r="A29" s="34">
        <v>22</v>
      </c>
      <c r="B29" s="42">
        <f t="shared" si="6"/>
        <v>2.5121403836108791</v>
      </c>
      <c r="C29" s="42">
        <f t="shared" si="7"/>
        <v>3.0611053469620284</v>
      </c>
      <c r="D29" s="42">
        <f t="shared" si="8"/>
        <v>3.4866271907098949</v>
      </c>
      <c r="E29" s="42">
        <f t="shared" si="9"/>
        <v>4.0195932925630515</v>
      </c>
      <c r="F29" s="42">
        <f t="shared" si="10"/>
        <v>4.3804700088442532</v>
      </c>
      <c r="G29" s="42">
        <f t="shared" si="11"/>
        <v>4.8155816053592417</v>
      </c>
      <c r="I29" s="37"/>
    </row>
    <row r="30" spans="1:9" x14ac:dyDescent="0.25">
      <c r="A30" s="34">
        <v>23</v>
      </c>
      <c r="B30" s="42">
        <f t="shared" si="6"/>
        <v>2.4445547509377996</v>
      </c>
      <c r="C30" s="42">
        <f t="shared" si="7"/>
        <v>2.9825364176773954</v>
      </c>
      <c r="D30" s="42">
        <f t="shared" si="8"/>
        <v>3.4004868195966522</v>
      </c>
      <c r="E30" s="42">
        <f t="shared" si="9"/>
        <v>3.9236961630630605</v>
      </c>
      <c r="F30" s="42">
        <f t="shared" si="10"/>
        <v>4.276450577327366</v>
      </c>
      <c r="G30" s="42">
        <f t="shared" si="11"/>
        <v>4.7082199352363832</v>
      </c>
      <c r="I30" s="37"/>
    </row>
    <row r="31" spans="1:9" x14ac:dyDescent="0.25">
      <c r="A31" s="34">
        <v>24</v>
      </c>
      <c r="B31" s="42">
        <f t="shared" si="6"/>
        <v>2.3807847151612771</v>
      </c>
      <c r="C31" s="42">
        <f t="shared" si="7"/>
        <v>2.9082076740652836</v>
      </c>
      <c r="D31" s="42">
        <f t="shared" si="8"/>
        <v>3.3188128271090456</v>
      </c>
      <c r="E31" s="42">
        <f t="shared" si="9"/>
        <v>3.8326933009062238</v>
      </c>
      <c r="F31" s="42">
        <f t="shared" si="10"/>
        <v>4.1778977815235372</v>
      </c>
      <c r="G31" s="42">
        <f t="shared" si="11"/>
        <v>4.6060772705505952</v>
      </c>
      <c r="I31" s="37"/>
    </row>
    <row r="32" spans="1:9" x14ac:dyDescent="0.25">
      <c r="A32" s="34">
        <v>25</v>
      </c>
      <c r="B32" s="42">
        <f t="shared" si="6"/>
        <v>2.320508749573619</v>
      </c>
      <c r="C32" s="42">
        <f t="shared" si="7"/>
        <v>2.8377770542485603</v>
      </c>
      <c r="D32" s="42">
        <f t="shared" si="8"/>
        <v>3.2412589594415624</v>
      </c>
      <c r="E32" s="42">
        <f t="shared" si="9"/>
        <v>3.746209101035145</v>
      </c>
      <c r="F32" s="42">
        <f t="shared" si="10"/>
        <v>4.0843758692346634</v>
      </c>
      <c r="G32" s="42">
        <f t="shared" si="11"/>
        <v>4.5087697575474772</v>
      </c>
      <c r="I32" s="37"/>
    </row>
    <row r="33" spans="1:9" x14ac:dyDescent="0.25">
      <c r="A33" s="34">
        <v>26</v>
      </c>
      <c r="B33" s="42">
        <f t="shared" si="6"/>
        <v>2.2634408513966902</v>
      </c>
      <c r="C33" s="42">
        <f t="shared" si="7"/>
        <v>2.7709387239476673</v>
      </c>
      <c r="D33" s="42">
        <f t="shared" si="8"/>
        <v>3.1675142272229806</v>
      </c>
      <c r="E33" s="42">
        <f t="shared" si="9"/>
        <v>3.6639059303887609</v>
      </c>
      <c r="F33" s="42">
        <f t="shared" si="10"/>
        <v>3.9954949972637959</v>
      </c>
      <c r="G33" s="42">
        <f t="shared" si="11"/>
        <v>4.4159508582669602</v>
      </c>
      <c r="I33" s="37"/>
    </row>
    <row r="34" spans="1:9" x14ac:dyDescent="0.25">
      <c r="A34" s="34">
        <v>27</v>
      </c>
      <c r="B34" s="42">
        <f t="shared" si="6"/>
        <v>2.209325737354789</v>
      </c>
      <c r="C34" s="42">
        <f t="shared" si="7"/>
        <v>2.7074183741643121</v>
      </c>
      <c r="D34" s="42">
        <f t="shared" si="8"/>
        <v>3.0972985003679949</v>
      </c>
      <c r="E34" s="42">
        <f t="shared" si="9"/>
        <v>3.585479411929358</v>
      </c>
      <c r="F34" s="42">
        <f t="shared" si="10"/>
        <v>3.910905281125491</v>
      </c>
      <c r="G34" s="42">
        <f t="shared" si="11"/>
        <v>4.3273068838576432</v>
      </c>
      <c r="I34" s="37"/>
    </row>
    <row r="35" spans="1:9" x14ac:dyDescent="0.25">
      <c r="A35" s="34">
        <v>28</v>
      </c>
      <c r="B35" s="42">
        <f t="shared" si="6"/>
        <v>2.1579348015364843</v>
      </c>
      <c r="C35" s="42">
        <f t="shared" si="7"/>
        <v>2.6469692357147081</v>
      </c>
      <c r="D35" s="42">
        <f t="shared" si="8"/>
        <v>3.0303587497554529</v>
      </c>
      <c r="E35" s="42">
        <f t="shared" si="9"/>
        <v>3.5106543978594345</v>
      </c>
      <c r="F35" s="42">
        <f t="shared" si="10"/>
        <v>3.830291752684035</v>
      </c>
      <c r="G35" s="42">
        <f t="shared" si="11"/>
        <v>4.2425531581099225</v>
      </c>
      <c r="I35" s="37"/>
    </row>
    <row r="36" spans="1:9" x14ac:dyDescent="0.25">
      <c r="A36" s="34">
        <v>29</v>
      </c>
      <c r="B36" s="42">
        <f t="shared" si="6"/>
        <v>2.1090626976867259</v>
      </c>
      <c r="C36" s="42">
        <f t="shared" si="7"/>
        <v>2.589368685920455</v>
      </c>
      <c r="D36" s="42">
        <f t="shared" si="8"/>
        <v>2.9664658272732072</v>
      </c>
      <c r="E36" s="42">
        <f t="shared" si="9"/>
        <v>3.4391815169263893</v>
      </c>
      <c r="F36" s="42">
        <f t="shared" si="10"/>
        <v>3.7533700673957138</v>
      </c>
      <c r="G36" s="42">
        <f t="shared" si="11"/>
        <v>4.1614307094452325</v>
      </c>
      <c r="I36" s="37"/>
    </row>
    <row r="37" spans="1:9" x14ac:dyDescent="0.25">
      <c r="A37" s="34">
        <v>30</v>
      </c>
      <c r="B37" s="42">
        <f t="shared" si="6"/>
        <v>2.0625244359033297</v>
      </c>
      <c r="C37" s="42">
        <f t="shared" si="7"/>
        <v>2.5344153470026614</v>
      </c>
      <c r="D37" s="42">
        <f t="shared" si="8"/>
        <v>2.9054116961092764</v>
      </c>
      <c r="E37" s="42">
        <f t="shared" si="9"/>
        <v>3.3708342022240481</v>
      </c>
      <c r="F37" s="42">
        <f t="shared" si="10"/>
        <v>3.6798828337172185</v>
      </c>
      <c r="G37" s="42">
        <f t="shared" si="11"/>
        <v>4.0837034080082715</v>
      </c>
      <c r="I37" s="37"/>
    </row>
    <row r="38" spans="1:9" x14ac:dyDescent="0.25">
      <c r="A38" s="34">
        <v>35</v>
      </c>
      <c r="B38" s="42">
        <f t="shared" si="6"/>
        <v>1.8595067146179289</v>
      </c>
      <c r="C38" s="42">
        <f t="shared" si="7"/>
        <v>2.2935088555869427</v>
      </c>
      <c r="D38" s="42">
        <f t="shared" si="8"/>
        <v>2.6366432196455927</v>
      </c>
      <c r="E38" s="42">
        <f t="shared" si="9"/>
        <v>3.0693508547889876</v>
      </c>
      <c r="F38" s="42">
        <f t="shared" si="10"/>
        <v>3.3564785109699464</v>
      </c>
      <c r="G38" s="42">
        <f t="shared" si="11"/>
        <v>3.7390404250207343</v>
      </c>
      <c r="I38" s="37"/>
    </row>
    <row r="39" spans="1:9" x14ac:dyDescent="0.25">
      <c r="A39" s="34">
        <v>40</v>
      </c>
      <c r="B39" s="42">
        <f t="shared" si="6"/>
        <v>1.6952945555422627</v>
      </c>
      <c r="C39" s="42">
        <f t="shared" si="7"/>
        <v>2.0972499719224613</v>
      </c>
      <c r="D39" s="42">
        <f t="shared" si="8"/>
        <v>2.4163560756937166</v>
      </c>
      <c r="E39" s="42">
        <f t="shared" si="9"/>
        <v>2.8214558932698641</v>
      </c>
      <c r="F39" s="42">
        <f t="shared" si="10"/>
        <v>3.091343541342833</v>
      </c>
      <c r="G39" s="42">
        <f t="shared" si="11"/>
        <v>3.4533881250064882</v>
      </c>
      <c r="I39" s="37"/>
    </row>
    <row r="40" spans="1:9" x14ac:dyDescent="0.25">
      <c r="A40" s="34">
        <v>45</v>
      </c>
      <c r="B40" s="42">
        <f t="shared" si="6"/>
        <v>1.5595430238114707</v>
      </c>
      <c r="C40" s="42">
        <f t="shared" si="7"/>
        <v>1.9340639063129661</v>
      </c>
      <c r="D40" s="42">
        <f t="shared" si="8"/>
        <v>2.2322961882210528</v>
      </c>
      <c r="E40" s="42">
        <f t="shared" si="9"/>
        <v>2.6137274320571673</v>
      </c>
      <c r="F40" s="42">
        <f t="shared" si="10"/>
        <v>2.8695882397452053</v>
      </c>
      <c r="G40" s="42">
        <f t="shared" si="11"/>
        <v>3.212406376644906</v>
      </c>
      <c r="I40" s="37"/>
    </row>
    <row r="41" spans="1:9" x14ac:dyDescent="0.25">
      <c r="A41" s="34">
        <v>50</v>
      </c>
      <c r="B41" s="42">
        <f t="shared" si="6"/>
        <v>1.4453123777538355</v>
      </c>
      <c r="C41" s="42">
        <f t="shared" si="7"/>
        <v>1.7960899725220238</v>
      </c>
      <c r="D41" s="42">
        <f t="shared" si="8"/>
        <v>2.0760499098708829</v>
      </c>
      <c r="E41" s="42">
        <f t="shared" si="9"/>
        <v>2.4369228119968867</v>
      </c>
      <c r="F41" s="42">
        <f t="shared" si="10"/>
        <v>2.6810611390894388</v>
      </c>
      <c r="G41" s="42">
        <f t="shared" si="11"/>
        <v>3.00610545433954</v>
      </c>
      <c r="I41" s="37"/>
    </row>
    <row r="42" spans="1:9" x14ac:dyDescent="0.25">
      <c r="A42" s="34">
        <v>60</v>
      </c>
      <c r="B42" s="42">
        <f t="shared" si="6"/>
        <v>1.2634330433465317</v>
      </c>
      <c r="C42" s="42">
        <f t="shared" si="7"/>
        <v>1.5751718333430107</v>
      </c>
      <c r="D42" s="42">
        <f t="shared" si="8"/>
        <v>1.8247100906206934</v>
      </c>
      <c r="E42" s="42">
        <f t="shared" si="9"/>
        <v>2.1515234365827132</v>
      </c>
      <c r="F42" s="42">
        <f t="shared" si="10"/>
        <v>2.3769567253370072</v>
      </c>
      <c r="G42" s="42">
        <f t="shared" si="11"/>
        <v>2.6706935014212783</v>
      </c>
      <c r="I42" s="37"/>
    </row>
    <row r="43" spans="1:9" x14ac:dyDescent="0.25">
      <c r="A43" s="34">
        <v>70</v>
      </c>
      <c r="B43" s="42">
        <f t="shared" si="6"/>
        <v>1.1247653494378196</v>
      </c>
      <c r="C43" s="42">
        <f t="shared" si="7"/>
        <v>1.4057281259402892</v>
      </c>
      <c r="D43" s="42">
        <f t="shared" si="8"/>
        <v>1.6309868650296839</v>
      </c>
      <c r="E43" s="42">
        <f t="shared" si="9"/>
        <v>1.9306213817264328</v>
      </c>
      <c r="F43" s="42">
        <f t="shared" si="10"/>
        <v>2.1415566368271981</v>
      </c>
      <c r="G43" s="42">
        <f t="shared" si="11"/>
        <v>2.4089583953798108</v>
      </c>
      <c r="I43" s="37"/>
    </row>
    <row r="44" spans="1:9" x14ac:dyDescent="0.25">
      <c r="A44" s="34">
        <v>80</v>
      </c>
      <c r="B44" s="42">
        <f t="shared" si="6"/>
        <v>1.015307476663873</v>
      </c>
      <c r="C44" s="42">
        <f t="shared" si="7"/>
        <v>1.2713634407321248</v>
      </c>
      <c r="D44" s="42">
        <f t="shared" si="8"/>
        <v>1.4768042146638733</v>
      </c>
      <c r="E44" s="42">
        <f t="shared" si="9"/>
        <v>1.7541583317488239</v>
      </c>
      <c r="F44" s="42">
        <f t="shared" si="10"/>
        <v>1.9533472005342467</v>
      </c>
      <c r="G44" s="42">
        <f t="shared" si="11"/>
        <v>2.1984775403313517</v>
      </c>
      <c r="I44" s="37"/>
    </row>
    <row r="45" spans="1:9" x14ac:dyDescent="0.25">
      <c r="A45" s="34">
        <v>90</v>
      </c>
      <c r="B45" s="42">
        <f t="shared" si="6"/>
        <v>0.92655876316519026</v>
      </c>
      <c r="C45" s="42">
        <f t="shared" si="7"/>
        <v>1.162025661033635</v>
      </c>
      <c r="D45" s="42">
        <f t="shared" si="8"/>
        <v>1.3509829556615822</v>
      </c>
      <c r="E45" s="42">
        <f t="shared" si="9"/>
        <v>1.6096820741876487</v>
      </c>
      <c r="F45" s="42">
        <f t="shared" si="10"/>
        <v>1.7990483873607952</v>
      </c>
      <c r="G45" s="42">
        <f t="shared" si="11"/>
        <v>2.0251799078344153</v>
      </c>
      <c r="I45" s="37"/>
    </row>
    <row r="46" spans="1:9" x14ac:dyDescent="0.25">
      <c r="A46" s="34">
        <v>100</v>
      </c>
      <c r="B46" s="42">
        <f t="shared" si="6"/>
        <v>0.85304951087745406</v>
      </c>
      <c r="C46" s="42">
        <f t="shared" si="7"/>
        <v>1.0711970429663598</v>
      </c>
      <c r="D46" s="42">
        <f t="shared" si="8"/>
        <v>1.2462255892556517</v>
      </c>
      <c r="E46" s="42">
        <f t="shared" si="9"/>
        <v>1.489036823459805</v>
      </c>
      <c r="F46" s="42">
        <f t="shared" si="10"/>
        <v>1.6699949475238824</v>
      </c>
      <c r="G46" s="42">
        <f t="shared" si="11"/>
        <v>1.8797677778167798</v>
      </c>
      <c r="I46" s="37"/>
    </row>
    <row r="47" spans="1:9" x14ac:dyDescent="0.25">
      <c r="A47" s="34">
        <v>110</v>
      </c>
      <c r="B47" s="42">
        <f t="shared" si="6"/>
        <v>0.79109521960644424</v>
      </c>
      <c r="C47" s="42">
        <f t="shared" si="7"/>
        <v>0.99445998665931368</v>
      </c>
      <c r="D47" s="42">
        <f t="shared" si="8"/>
        <v>1.1575593952670127</v>
      </c>
      <c r="E47" s="42">
        <f t="shared" si="9"/>
        <v>1.3866482624578924</v>
      </c>
      <c r="F47" s="42">
        <f t="shared" si="10"/>
        <v>1.5602791000703078</v>
      </c>
      <c r="G47" s="42">
        <f t="shared" si="11"/>
        <v>1.7558391760668206</v>
      </c>
      <c r="I47" s="37"/>
    </row>
    <row r="48" spans="1:9" x14ac:dyDescent="0.25">
      <c r="A48" s="34">
        <v>120</v>
      </c>
      <c r="B48" s="42">
        <f t="shared" si="6"/>
        <v>0.73812011183978155</v>
      </c>
      <c r="C48" s="42">
        <f t="shared" si="7"/>
        <v>0.92871055336431285</v>
      </c>
      <c r="D48" s="42">
        <f t="shared" si="8"/>
        <v>1.0814750771944877</v>
      </c>
      <c r="E48" s="42">
        <f t="shared" si="9"/>
        <v>1.2985717958923086</v>
      </c>
      <c r="F48" s="42">
        <f t="shared" si="10"/>
        <v>1.4657269937761259</v>
      </c>
      <c r="G48" s="42">
        <f t="shared" si="11"/>
        <v>1.6488350892149304</v>
      </c>
      <c r="I48" s="37"/>
    </row>
    <row r="49" spans="1:7" x14ac:dyDescent="0.25">
      <c r="A49" s="34">
        <v>130</v>
      </c>
      <c r="B49" s="42">
        <f t="shared" si="6"/>
        <v>0.69226740979719448</v>
      </c>
      <c r="C49" s="42">
        <f t="shared" si="7"/>
        <v>0.87170174120726163</v>
      </c>
      <c r="D49" s="42">
        <f t="shared" si="8"/>
        <v>1.0154229548296481</v>
      </c>
      <c r="E49" s="42">
        <f t="shared" si="9"/>
        <v>1.2219343116679207</v>
      </c>
      <c r="F49" s="42">
        <f t="shared" si="10"/>
        <v>1.3833015018726778</v>
      </c>
      <c r="G49" s="42">
        <f t="shared" si="11"/>
        <v>1.5554165883718905</v>
      </c>
    </row>
    <row r="50" spans="1:7" x14ac:dyDescent="0.25">
      <c r="A50" s="34">
        <v>140</v>
      </c>
      <c r="B50" s="42">
        <f t="shared" si="6"/>
        <v>0.65216366024083861</v>
      </c>
      <c r="C50" s="42">
        <f t="shared" si="7"/>
        <v>0.82176545897999764</v>
      </c>
      <c r="D50" s="42">
        <f t="shared" si="8"/>
        <v>0.95750445153239794</v>
      </c>
      <c r="E50" s="42">
        <f t="shared" si="9"/>
        <v>1.1545914629240117</v>
      </c>
      <c r="F50" s="42">
        <f t="shared" si="10"/>
        <v>1.3107370361089075</v>
      </c>
      <c r="G50" s="42">
        <f t="shared" si="11"/>
        <v>1.4730795796027765</v>
      </c>
    </row>
    <row r="51" spans="1:7" x14ac:dyDescent="0.25">
      <c r="A51" s="34">
        <v>150</v>
      </c>
      <c r="B51" s="42">
        <f t="shared" si="6"/>
        <v>0.61677032518194919</v>
      </c>
      <c r="C51" s="42">
        <f t="shared" si="7"/>
        <v>0.77763646640442174</v>
      </c>
      <c r="D51" s="42">
        <f t="shared" si="8"/>
        <v>0.90627575252892356</v>
      </c>
      <c r="E51" s="42">
        <f t="shared" si="9"/>
        <v>1.0949090454092167</v>
      </c>
      <c r="F51" s="42">
        <f t="shared" si="10"/>
        <v>1.2463072972640881</v>
      </c>
      <c r="G51" s="42">
        <f t="shared" si="11"/>
        <v>1.3999074589927114</v>
      </c>
    </row>
    <row r="53" spans="1:7" ht="28.15" customHeight="1" x14ac:dyDescent="0.25"/>
    <row r="55" spans="1:7" ht="29.45" customHeight="1" x14ac:dyDescent="0.25"/>
  </sheetData>
  <mergeCells count="6">
    <mergeCell ref="A1:G1"/>
    <mergeCell ref="B5:B6"/>
    <mergeCell ref="C5:E5"/>
    <mergeCell ref="B13:E13"/>
    <mergeCell ref="A15:A16"/>
    <mergeCell ref="B15:G15"/>
  </mergeCells>
  <printOptions horizontalCentered="1"/>
  <pageMargins left="0.5" right="0.5" top="0.5" bottom="0.5" header="0.05" footer="0.05"/>
  <pageSetup scale="96" orientation="portrait" r:id="rId1"/>
  <rowBreaks count="1" manualBreakCount="1">
    <brk id="51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5D74-F224-4D79-AEFC-6558EC898EDE}">
  <sheetPr>
    <pageSetUpPr fitToPage="1"/>
  </sheetPr>
  <dimension ref="A1:AB55"/>
  <sheetViews>
    <sheetView zoomScale="90" zoomScaleNormal="90" zoomScaleSheetLayoutView="50" workbookViewId="0">
      <selection activeCell="N12" sqref="N12"/>
    </sheetView>
  </sheetViews>
  <sheetFormatPr defaultColWidth="8.85546875" defaultRowHeight="15" x14ac:dyDescent="0.25"/>
  <cols>
    <col min="1" max="1" width="10.7109375" style="51" customWidth="1"/>
    <col min="2" max="2" width="8.85546875" style="51"/>
    <col min="3" max="28" width="10.7109375" style="51" customWidth="1"/>
    <col min="29" max="16384" width="8.85546875" style="51"/>
  </cols>
  <sheetData>
    <row r="1" spans="1:28" ht="40.15" customHeight="1" x14ac:dyDescent="0.25">
      <c r="A1" s="78" t="s">
        <v>101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50"/>
      <c r="AB1" s="50"/>
    </row>
    <row r="2" spans="1:28" x14ac:dyDescent="0.25">
      <c r="A2" s="52"/>
      <c r="K2" s="53"/>
      <c r="L2" s="53"/>
      <c r="M2" s="53"/>
      <c r="N2" s="53"/>
      <c r="O2" s="53"/>
      <c r="P2" s="53"/>
      <c r="Q2" s="53"/>
      <c r="R2" s="53"/>
    </row>
    <row r="3" spans="1:28" x14ac:dyDescent="0.25">
      <c r="A3" s="80" t="s">
        <v>54</v>
      </c>
      <c r="B3" s="80"/>
      <c r="C3" s="80"/>
      <c r="D3" s="80"/>
      <c r="E3" s="80"/>
      <c r="F3" s="80"/>
      <c r="U3" s="51" t="s">
        <v>55</v>
      </c>
    </row>
    <row r="4" spans="1:28" x14ac:dyDescent="0.25">
      <c r="A4" s="52"/>
    </row>
    <row r="5" spans="1:28" x14ac:dyDescent="0.25">
      <c r="A5" s="80" t="s">
        <v>56</v>
      </c>
      <c r="B5" s="80"/>
      <c r="C5" s="80"/>
      <c r="D5" s="80"/>
      <c r="E5" s="80"/>
      <c r="F5" s="80"/>
      <c r="U5" s="51" t="s">
        <v>57</v>
      </c>
    </row>
    <row r="6" spans="1:28" x14ac:dyDescent="0.25">
      <c r="A6" s="52"/>
    </row>
    <row r="7" spans="1:28" x14ac:dyDescent="0.25">
      <c r="A7" s="52" t="s">
        <v>58</v>
      </c>
    </row>
    <row r="8" spans="1:28" x14ac:dyDescent="0.25">
      <c r="A8" s="52"/>
    </row>
    <row r="9" spans="1:28" s="57" customFormat="1" ht="150" customHeight="1" x14ac:dyDescent="0.25">
      <c r="A9" s="54" t="s">
        <v>59</v>
      </c>
      <c r="B9" s="55" t="s">
        <v>60</v>
      </c>
      <c r="C9" s="55" t="s">
        <v>61</v>
      </c>
      <c r="D9" s="81" t="s">
        <v>62</v>
      </c>
      <c r="E9" s="81"/>
      <c r="F9" s="82" t="s">
        <v>63</v>
      </c>
      <c r="G9" s="82"/>
      <c r="H9" s="82" t="s">
        <v>64</v>
      </c>
      <c r="I9" s="82"/>
      <c r="J9" s="55" t="s">
        <v>65</v>
      </c>
      <c r="K9" s="82" t="s">
        <v>66</v>
      </c>
      <c r="L9" s="82"/>
      <c r="M9" s="82" t="s">
        <v>67</v>
      </c>
      <c r="N9" s="82"/>
      <c r="O9" s="55" t="s">
        <v>68</v>
      </c>
      <c r="P9" s="55" t="s">
        <v>69</v>
      </c>
      <c r="Q9" s="55" t="s">
        <v>70</v>
      </c>
      <c r="R9" s="55" t="s">
        <v>71</v>
      </c>
      <c r="S9" s="55" t="s">
        <v>72</v>
      </c>
      <c r="T9" s="55" t="s">
        <v>73</v>
      </c>
      <c r="U9" s="55" t="s">
        <v>74</v>
      </c>
      <c r="V9" s="55" t="s">
        <v>75</v>
      </c>
      <c r="W9" s="55" t="s">
        <v>76</v>
      </c>
      <c r="X9" s="55" t="s">
        <v>77</v>
      </c>
      <c r="Y9" s="55" t="s">
        <v>78</v>
      </c>
      <c r="Z9" s="55" t="s">
        <v>79</v>
      </c>
      <c r="AA9" s="56"/>
      <c r="AB9" s="56"/>
    </row>
    <row r="10" spans="1:28" ht="30" customHeight="1" x14ac:dyDescent="0.25">
      <c r="A10" s="58" t="s">
        <v>80</v>
      </c>
      <c r="B10" s="58" t="s">
        <v>81</v>
      </c>
      <c r="C10" s="58" t="s">
        <v>82</v>
      </c>
      <c r="D10" s="59" t="s">
        <v>24</v>
      </c>
      <c r="E10" s="59" t="s">
        <v>83</v>
      </c>
      <c r="F10" s="59" t="s">
        <v>84</v>
      </c>
      <c r="G10" s="59" t="s">
        <v>85</v>
      </c>
      <c r="H10" s="58" t="s">
        <v>86</v>
      </c>
      <c r="I10" s="58" t="s">
        <v>87</v>
      </c>
      <c r="J10" s="58" t="s">
        <v>26</v>
      </c>
      <c r="K10" s="59" t="s">
        <v>88</v>
      </c>
      <c r="L10" s="59" t="s">
        <v>89</v>
      </c>
      <c r="M10" s="58" t="s">
        <v>90</v>
      </c>
      <c r="N10" s="58" t="s">
        <v>91</v>
      </c>
      <c r="O10" s="58" t="s">
        <v>92</v>
      </c>
      <c r="P10" s="58" t="s">
        <v>93</v>
      </c>
      <c r="Q10" s="58" t="s">
        <v>94</v>
      </c>
      <c r="R10" s="58" t="s">
        <v>95</v>
      </c>
      <c r="S10" s="58" t="s">
        <v>95</v>
      </c>
      <c r="T10" s="58" t="s">
        <v>96</v>
      </c>
      <c r="U10" s="58" t="s">
        <v>97</v>
      </c>
      <c r="V10" s="58" t="s">
        <v>98</v>
      </c>
      <c r="W10" s="58" t="s">
        <v>99</v>
      </c>
      <c r="X10" s="58" t="s">
        <v>95</v>
      </c>
      <c r="Y10" s="58" t="s">
        <v>95</v>
      </c>
      <c r="Z10" s="58" t="s">
        <v>100</v>
      </c>
      <c r="AA10" s="60"/>
      <c r="AB10" s="60"/>
    </row>
    <row r="11" spans="1:28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8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8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8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8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8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spans="1:26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</sheetData>
  <mergeCells count="8">
    <mergeCell ref="A1:Z1"/>
    <mergeCell ref="A3:F3"/>
    <mergeCell ref="A5:F5"/>
    <mergeCell ref="D9:E9"/>
    <mergeCell ref="F9:G9"/>
    <mergeCell ref="H9:I9"/>
    <mergeCell ref="K9:L9"/>
    <mergeCell ref="M9:N9"/>
  </mergeCells>
  <printOptions horizontalCentered="1"/>
  <pageMargins left="0.25" right="0.25" top="0.75" bottom="0.75" header="0.3" footer="0.3"/>
  <pageSetup paperSize="17" scale="76" orientation="landscape" horizontalDpi="1200" verticalDpi="1200" r:id="rId1"/>
  <headerFooter>
    <oddFooter>&amp;CPage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DA06-82B5-4ADA-BBCD-FDEC8F577A5C}">
  <sheetPr>
    <pageSetUpPr fitToPage="1"/>
  </sheetPr>
  <dimension ref="A1:V61"/>
  <sheetViews>
    <sheetView showGridLines="0" tabSelected="1" zoomScale="80" zoomScaleNormal="80" workbookViewId="0">
      <selection activeCell="U20" sqref="U20"/>
    </sheetView>
  </sheetViews>
  <sheetFormatPr defaultColWidth="8.85546875" defaultRowHeight="15.75" x14ac:dyDescent="0.25"/>
  <cols>
    <col min="1" max="1" width="12.7109375" style="2" customWidth="1"/>
    <col min="2" max="2" width="3.85546875" style="2" customWidth="1"/>
    <col min="3" max="3" width="8.28515625" style="2" customWidth="1"/>
    <col min="4" max="4" width="5.140625" style="2" customWidth="1"/>
    <col min="5" max="5" width="8.85546875" style="2"/>
    <col min="6" max="6" width="9.5703125" style="2" bestFit="1" customWidth="1"/>
    <col min="7" max="7" width="8.85546875" style="2"/>
    <col min="8" max="8" width="5.7109375" style="2" customWidth="1"/>
    <col min="9" max="9" width="8.85546875" style="2"/>
    <col min="10" max="10" width="5.7109375" style="2" customWidth="1"/>
    <col min="11" max="11" width="8.85546875" style="2" customWidth="1"/>
    <col min="12" max="12" width="5.7109375" style="2" customWidth="1"/>
    <col min="13" max="13" width="12.7109375" style="20" customWidth="1"/>
    <col min="14" max="14" width="13.140625" style="2" customWidth="1"/>
    <col min="15" max="16384" width="8.85546875" style="2"/>
  </cols>
  <sheetData>
    <row r="1" spans="1:14" ht="16.149999999999999" customHeight="1" x14ac:dyDescent="0.25">
      <c r="A1" s="84" t="s">
        <v>105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31.15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16.149999999999999" customHeight="1" x14ac:dyDescent="0.25">
      <c r="J3" s="2" t="s">
        <v>0</v>
      </c>
      <c r="M3" s="22"/>
    </row>
    <row r="4" spans="1:14" ht="16.149999999999999" customHeight="1" x14ac:dyDescent="0.25">
      <c r="B4" s="5" t="s">
        <v>32</v>
      </c>
      <c r="F4" s="13"/>
      <c r="I4" s="5" t="s">
        <v>1</v>
      </c>
      <c r="L4" s="6">
        <f>F4/43560</f>
        <v>0</v>
      </c>
      <c r="M4" s="38" t="s">
        <v>19</v>
      </c>
    </row>
    <row r="5" spans="1:14" ht="16.149999999999999" customHeight="1" x14ac:dyDescent="0.25">
      <c r="F5" s="14"/>
      <c r="M5" s="22"/>
    </row>
    <row r="6" spans="1:14" ht="16.149999999999999" customHeight="1" x14ac:dyDescent="0.25">
      <c r="B6" s="5" t="s">
        <v>33</v>
      </c>
      <c r="F6" s="13"/>
      <c r="G6" s="5"/>
      <c r="I6" s="5" t="s">
        <v>2</v>
      </c>
      <c r="L6" s="2" t="e">
        <f>ROUND(SUM(((F12*0.9)+(F14*0.2))/F4),2)</f>
        <v>#DIV/0!</v>
      </c>
      <c r="M6" s="23" t="s">
        <v>20</v>
      </c>
    </row>
    <row r="7" spans="1:14" ht="16.149999999999999" customHeight="1" x14ac:dyDescent="0.25">
      <c r="B7" s="5"/>
      <c r="F7" s="15"/>
      <c r="I7" s="5"/>
    </row>
    <row r="8" spans="1:14" ht="16.149999999999999" customHeight="1" x14ac:dyDescent="0.25">
      <c r="B8" s="5" t="s">
        <v>30</v>
      </c>
      <c r="F8" s="13"/>
      <c r="I8" s="5"/>
      <c r="M8" s="23" t="s">
        <v>108</v>
      </c>
    </row>
    <row r="9" spans="1:14" ht="16.149999999999999" customHeight="1" x14ac:dyDescent="0.25">
      <c r="F9" s="14"/>
    </row>
    <row r="10" spans="1:14" ht="16.149999999999999" customHeight="1" x14ac:dyDescent="0.25">
      <c r="B10" s="5" t="s">
        <v>31</v>
      </c>
      <c r="F10" s="13"/>
      <c r="I10" s="5" t="s">
        <v>3</v>
      </c>
      <c r="L10" s="2">
        <v>0.2</v>
      </c>
      <c r="M10" s="23" t="s">
        <v>48</v>
      </c>
    </row>
    <row r="11" spans="1:14" ht="16.149999999999999" customHeight="1" x14ac:dyDescent="0.25">
      <c r="F11" s="16"/>
    </row>
    <row r="12" spans="1:14" ht="16.149999999999999" customHeight="1" x14ac:dyDescent="0.25">
      <c r="B12" s="5" t="s">
        <v>4</v>
      </c>
      <c r="F12" s="17">
        <f>F6+F8+F10</f>
        <v>0</v>
      </c>
      <c r="G12" s="7"/>
      <c r="I12" s="5" t="s">
        <v>5</v>
      </c>
      <c r="K12" s="2" t="s">
        <v>0</v>
      </c>
      <c r="L12" s="6">
        <v>3.13</v>
      </c>
      <c r="M12" s="23" t="s">
        <v>109</v>
      </c>
    </row>
    <row r="13" spans="1:14" ht="16.149999999999999" customHeight="1" x14ac:dyDescent="0.25">
      <c r="F13" s="18"/>
    </row>
    <row r="14" spans="1:14" ht="16.149999999999999" customHeight="1" x14ac:dyDescent="0.25">
      <c r="B14" s="5" t="s">
        <v>34</v>
      </c>
      <c r="F14" s="19">
        <f>F4-F12</f>
        <v>0</v>
      </c>
      <c r="I14" s="5" t="s">
        <v>6</v>
      </c>
      <c r="K14" s="2" t="s">
        <v>0</v>
      </c>
      <c r="L14" s="12">
        <f>F4/43560*L10*L12</f>
        <v>0</v>
      </c>
    </row>
    <row r="15" spans="1:14" ht="16.149999999999999" customHeight="1" x14ac:dyDescent="0.25"/>
    <row r="16" spans="1:14" ht="16.149999999999999" customHeight="1" x14ac:dyDescent="0.25">
      <c r="E16" s="4"/>
      <c r="G16" s="1" t="s">
        <v>7</v>
      </c>
      <c r="K16" s="4"/>
      <c r="L16" s="4"/>
      <c r="M16" s="21"/>
    </row>
    <row r="17" spans="1:14" ht="16.149999999999999" customHeight="1" x14ac:dyDescent="0.25"/>
    <row r="18" spans="1:14" ht="16.149999999999999" customHeight="1" x14ac:dyDescent="0.25">
      <c r="A18" s="3" t="s">
        <v>8</v>
      </c>
      <c r="B18" s="8"/>
      <c r="C18" s="3" t="s">
        <v>36</v>
      </c>
      <c r="D18" s="8"/>
      <c r="E18" s="3" t="s">
        <v>9</v>
      </c>
      <c r="F18" s="8"/>
      <c r="G18" s="3" t="s">
        <v>10</v>
      </c>
      <c r="H18" s="8"/>
      <c r="I18" s="3" t="s">
        <v>11</v>
      </c>
      <c r="J18" s="8"/>
      <c r="K18" s="8"/>
      <c r="L18" s="8"/>
      <c r="M18" s="24" t="s">
        <v>12</v>
      </c>
      <c r="N18" s="24" t="s">
        <v>12</v>
      </c>
    </row>
    <row r="19" spans="1:14" ht="16.149999999999999" customHeight="1" x14ac:dyDescent="0.25">
      <c r="A19" s="9" t="s">
        <v>13</v>
      </c>
      <c r="B19" s="10"/>
      <c r="C19" s="9" t="s">
        <v>14</v>
      </c>
      <c r="D19" s="10"/>
      <c r="E19" s="9" t="s">
        <v>15</v>
      </c>
      <c r="F19" s="10"/>
      <c r="G19" s="9" t="s">
        <v>37</v>
      </c>
      <c r="H19" s="10"/>
      <c r="I19" s="9" t="s">
        <v>16</v>
      </c>
      <c r="J19" s="10"/>
      <c r="K19" s="9" t="s">
        <v>17</v>
      </c>
      <c r="L19" s="10"/>
      <c r="M19" s="25" t="s">
        <v>18</v>
      </c>
      <c r="N19" s="25" t="s">
        <v>35</v>
      </c>
    </row>
    <row r="20" spans="1:14" ht="16.149999999999999" customHeight="1" x14ac:dyDescent="0.25">
      <c r="A20" s="11">
        <v>10</v>
      </c>
      <c r="C20" s="11">
        <v>6.32</v>
      </c>
      <c r="E20" s="11" t="e">
        <f t="shared" ref="E20:E35" si="0">$F$4*$L$6/43560</f>
        <v>#DIV/0!</v>
      </c>
      <c r="G20" s="11" t="e">
        <f t="shared" ref="G20:G35" si="1">C20*E20</f>
        <v>#DIV/0!</v>
      </c>
      <c r="I20" s="11">
        <f t="shared" ref="I20:I35" si="2">$L$14</f>
        <v>0</v>
      </c>
      <c r="K20" s="11" t="e">
        <f t="shared" ref="K20:K35" si="3">G20-I20</f>
        <v>#DIV/0!</v>
      </c>
      <c r="M20" s="26" t="e">
        <f t="shared" ref="M20:M35" si="4">K20*A20*60</f>
        <v>#DIV/0!</v>
      </c>
      <c r="N20" s="26" t="e">
        <f>ROUNDUP(M20/43560,2)</f>
        <v>#DIV/0!</v>
      </c>
    </row>
    <row r="21" spans="1:14" ht="16.149999999999999" customHeight="1" x14ac:dyDescent="0.25">
      <c r="A21" s="11">
        <v>15</v>
      </c>
      <c r="C21" s="11">
        <v>5.31</v>
      </c>
      <c r="E21" s="11" t="e">
        <f t="shared" si="0"/>
        <v>#DIV/0!</v>
      </c>
      <c r="G21" s="11" t="e">
        <f t="shared" si="1"/>
        <v>#DIV/0!</v>
      </c>
      <c r="I21" s="11">
        <f t="shared" si="2"/>
        <v>0</v>
      </c>
      <c r="K21" s="11" t="e">
        <f t="shared" si="3"/>
        <v>#DIV/0!</v>
      </c>
      <c r="M21" s="26" t="e">
        <f t="shared" si="4"/>
        <v>#DIV/0!</v>
      </c>
      <c r="N21" s="26" t="e">
        <f t="shared" ref="N21:N35" si="5">ROUNDUP(M21/43560,2)</f>
        <v>#DIV/0!</v>
      </c>
    </row>
    <row r="22" spans="1:14" ht="16.149999999999999" customHeight="1" x14ac:dyDescent="0.25">
      <c r="A22" s="11">
        <v>20</v>
      </c>
      <c r="C22" s="11">
        <v>4.6100000000000003</v>
      </c>
      <c r="E22" s="11" t="e">
        <f t="shared" si="0"/>
        <v>#DIV/0!</v>
      </c>
      <c r="G22" s="11" t="e">
        <f t="shared" si="1"/>
        <v>#DIV/0!</v>
      </c>
      <c r="I22" s="11">
        <f t="shared" si="2"/>
        <v>0</v>
      </c>
      <c r="K22" s="11" t="e">
        <f t="shared" si="3"/>
        <v>#DIV/0!</v>
      </c>
      <c r="M22" s="26" t="e">
        <f t="shared" si="4"/>
        <v>#DIV/0!</v>
      </c>
      <c r="N22" s="26" t="e">
        <f t="shared" si="5"/>
        <v>#DIV/0!</v>
      </c>
    </row>
    <row r="23" spans="1:14" ht="16.149999999999999" customHeight="1" x14ac:dyDescent="0.25">
      <c r="A23" s="11">
        <v>30</v>
      </c>
      <c r="C23" s="11">
        <v>3.68</v>
      </c>
      <c r="E23" s="11" t="e">
        <f t="shared" si="0"/>
        <v>#DIV/0!</v>
      </c>
      <c r="G23" s="11" t="e">
        <f t="shared" si="1"/>
        <v>#DIV/0!</v>
      </c>
      <c r="I23" s="11">
        <f t="shared" si="2"/>
        <v>0</v>
      </c>
      <c r="K23" s="11" t="e">
        <f t="shared" si="3"/>
        <v>#DIV/0!</v>
      </c>
      <c r="M23" s="27" t="e">
        <f t="shared" si="4"/>
        <v>#DIV/0!</v>
      </c>
      <c r="N23" s="26" t="e">
        <f t="shared" si="5"/>
        <v>#DIV/0!</v>
      </c>
    </row>
    <row r="24" spans="1:14" ht="16.149999999999999" customHeight="1" x14ac:dyDescent="0.25">
      <c r="A24" s="11">
        <v>40</v>
      </c>
      <c r="C24" s="11">
        <v>3.09</v>
      </c>
      <c r="E24" s="11" t="e">
        <f t="shared" si="0"/>
        <v>#DIV/0!</v>
      </c>
      <c r="G24" s="11" t="e">
        <f t="shared" si="1"/>
        <v>#DIV/0!</v>
      </c>
      <c r="I24" s="11">
        <f t="shared" si="2"/>
        <v>0</v>
      </c>
      <c r="K24" s="11" t="e">
        <f t="shared" si="3"/>
        <v>#DIV/0!</v>
      </c>
      <c r="M24" s="27" t="e">
        <f t="shared" si="4"/>
        <v>#DIV/0!</v>
      </c>
      <c r="N24" s="26" t="e">
        <f t="shared" si="5"/>
        <v>#DIV/0!</v>
      </c>
    </row>
    <row r="25" spans="1:14" ht="16.149999999999999" customHeight="1" x14ac:dyDescent="0.25">
      <c r="A25" s="11">
        <v>50</v>
      </c>
      <c r="C25" s="11">
        <v>2.68</v>
      </c>
      <c r="E25" s="11" t="e">
        <f t="shared" si="0"/>
        <v>#DIV/0!</v>
      </c>
      <c r="G25" s="11" t="e">
        <f t="shared" si="1"/>
        <v>#DIV/0!</v>
      </c>
      <c r="I25" s="11">
        <f t="shared" si="2"/>
        <v>0</v>
      </c>
      <c r="K25" s="11" t="e">
        <f t="shared" si="3"/>
        <v>#DIV/0!</v>
      </c>
      <c r="M25" s="27" t="e">
        <f t="shared" si="4"/>
        <v>#DIV/0!</v>
      </c>
      <c r="N25" s="26" t="e">
        <f t="shared" si="5"/>
        <v>#DIV/0!</v>
      </c>
    </row>
    <row r="26" spans="1:14" ht="16.149999999999999" customHeight="1" x14ac:dyDescent="0.25">
      <c r="A26" s="11">
        <v>60</v>
      </c>
      <c r="C26" s="11">
        <v>2.38</v>
      </c>
      <c r="E26" s="11" t="e">
        <f t="shared" si="0"/>
        <v>#DIV/0!</v>
      </c>
      <c r="G26" s="11" t="e">
        <f t="shared" si="1"/>
        <v>#DIV/0!</v>
      </c>
      <c r="I26" s="11">
        <f t="shared" si="2"/>
        <v>0</v>
      </c>
      <c r="K26" s="11" t="e">
        <f t="shared" si="3"/>
        <v>#DIV/0!</v>
      </c>
      <c r="M26" s="26" t="e">
        <f t="shared" si="4"/>
        <v>#DIV/0!</v>
      </c>
      <c r="N26" s="26" t="e">
        <f t="shared" si="5"/>
        <v>#DIV/0!</v>
      </c>
    </row>
    <row r="27" spans="1:14" ht="16.149999999999999" customHeight="1" x14ac:dyDescent="0.25">
      <c r="A27" s="11">
        <v>70</v>
      </c>
      <c r="C27" s="11">
        <v>2.14</v>
      </c>
      <c r="E27" s="11" t="e">
        <f t="shared" si="0"/>
        <v>#DIV/0!</v>
      </c>
      <c r="G27" s="11" t="e">
        <f t="shared" si="1"/>
        <v>#DIV/0!</v>
      </c>
      <c r="I27" s="11">
        <f t="shared" si="2"/>
        <v>0</v>
      </c>
      <c r="K27" s="11" t="e">
        <f t="shared" si="3"/>
        <v>#DIV/0!</v>
      </c>
      <c r="M27" s="26" t="e">
        <f t="shared" si="4"/>
        <v>#DIV/0!</v>
      </c>
      <c r="N27" s="26" t="e">
        <f t="shared" si="5"/>
        <v>#DIV/0!</v>
      </c>
    </row>
    <row r="28" spans="1:14" ht="16.149999999999999" customHeight="1" x14ac:dyDescent="0.25">
      <c r="A28" s="11">
        <v>80</v>
      </c>
      <c r="C28" s="11">
        <v>1.95</v>
      </c>
      <c r="E28" s="11" t="e">
        <f t="shared" si="0"/>
        <v>#DIV/0!</v>
      </c>
      <c r="G28" s="11" t="e">
        <f t="shared" si="1"/>
        <v>#DIV/0!</v>
      </c>
      <c r="I28" s="11">
        <f t="shared" si="2"/>
        <v>0</v>
      </c>
      <c r="K28" s="11" t="e">
        <f t="shared" si="3"/>
        <v>#DIV/0!</v>
      </c>
      <c r="M28" s="26" t="e">
        <f t="shared" si="4"/>
        <v>#DIV/0!</v>
      </c>
      <c r="N28" s="26" t="e">
        <f t="shared" si="5"/>
        <v>#DIV/0!</v>
      </c>
    </row>
    <row r="29" spans="1:14" ht="16.149999999999999" customHeight="1" x14ac:dyDescent="0.25">
      <c r="A29" s="11">
        <v>90</v>
      </c>
      <c r="C29" s="11">
        <v>1.8</v>
      </c>
      <c r="E29" s="11" t="e">
        <f t="shared" si="0"/>
        <v>#DIV/0!</v>
      </c>
      <c r="G29" s="11" t="e">
        <f t="shared" si="1"/>
        <v>#DIV/0!</v>
      </c>
      <c r="I29" s="11">
        <f t="shared" si="2"/>
        <v>0</v>
      </c>
      <c r="K29" s="11" t="e">
        <f t="shared" si="3"/>
        <v>#DIV/0!</v>
      </c>
      <c r="M29" s="26" t="e">
        <f t="shared" si="4"/>
        <v>#DIV/0!</v>
      </c>
      <c r="N29" s="26" t="e">
        <f t="shared" si="5"/>
        <v>#DIV/0!</v>
      </c>
    </row>
    <row r="30" spans="1:14" ht="16.149999999999999" customHeight="1" x14ac:dyDescent="0.25">
      <c r="A30" s="11">
        <v>100</v>
      </c>
      <c r="C30" s="11">
        <v>1.67</v>
      </c>
      <c r="E30" s="11" t="e">
        <f t="shared" si="0"/>
        <v>#DIV/0!</v>
      </c>
      <c r="G30" s="11" t="e">
        <f t="shared" si="1"/>
        <v>#DIV/0!</v>
      </c>
      <c r="I30" s="11">
        <f t="shared" si="2"/>
        <v>0</v>
      </c>
      <c r="K30" s="11" t="e">
        <f t="shared" si="3"/>
        <v>#DIV/0!</v>
      </c>
      <c r="M30" s="28" t="e">
        <f t="shared" si="4"/>
        <v>#DIV/0!</v>
      </c>
      <c r="N30" s="26" t="e">
        <f t="shared" si="5"/>
        <v>#DIV/0!</v>
      </c>
    </row>
    <row r="31" spans="1:14" ht="16.149999999999999" customHeight="1" x14ac:dyDescent="0.25">
      <c r="A31" s="11">
        <v>110</v>
      </c>
      <c r="C31" s="11">
        <v>1.56</v>
      </c>
      <c r="E31" s="11" t="e">
        <f t="shared" si="0"/>
        <v>#DIV/0!</v>
      </c>
      <c r="G31" s="11" t="e">
        <f t="shared" si="1"/>
        <v>#DIV/0!</v>
      </c>
      <c r="I31" s="11">
        <f t="shared" si="2"/>
        <v>0</v>
      </c>
      <c r="K31" s="11" t="e">
        <f t="shared" si="3"/>
        <v>#DIV/0!</v>
      </c>
      <c r="M31" s="29" t="e">
        <f t="shared" si="4"/>
        <v>#DIV/0!</v>
      </c>
      <c r="N31" s="26" t="e">
        <f t="shared" si="5"/>
        <v>#DIV/0!</v>
      </c>
    </row>
    <row r="32" spans="1:14" ht="16.149999999999999" customHeight="1" x14ac:dyDescent="0.25">
      <c r="A32" s="11">
        <v>120</v>
      </c>
      <c r="C32" s="11">
        <v>1.47</v>
      </c>
      <c r="E32" s="11" t="e">
        <f t="shared" si="0"/>
        <v>#DIV/0!</v>
      </c>
      <c r="G32" s="11" t="e">
        <f t="shared" si="1"/>
        <v>#DIV/0!</v>
      </c>
      <c r="I32" s="11">
        <f t="shared" si="2"/>
        <v>0</v>
      </c>
      <c r="K32" s="11" t="e">
        <f t="shared" si="3"/>
        <v>#DIV/0!</v>
      </c>
      <c r="M32" s="26" t="e">
        <f t="shared" si="4"/>
        <v>#DIV/0!</v>
      </c>
      <c r="N32" s="26" t="e">
        <f t="shared" si="5"/>
        <v>#DIV/0!</v>
      </c>
    </row>
    <row r="33" spans="1:22" ht="16.149999999999999" customHeight="1" x14ac:dyDescent="0.25">
      <c r="A33" s="11">
        <v>130</v>
      </c>
      <c r="C33" s="11">
        <v>1.3833015018726778</v>
      </c>
      <c r="E33" s="11" t="e">
        <f t="shared" si="0"/>
        <v>#DIV/0!</v>
      </c>
      <c r="G33" s="11" t="e">
        <f t="shared" si="1"/>
        <v>#DIV/0!</v>
      </c>
      <c r="I33" s="11">
        <f t="shared" si="2"/>
        <v>0</v>
      </c>
      <c r="K33" s="11" t="e">
        <f t="shared" si="3"/>
        <v>#DIV/0!</v>
      </c>
      <c r="M33" s="26" t="e">
        <f t="shared" si="4"/>
        <v>#DIV/0!</v>
      </c>
      <c r="N33" s="26" t="e">
        <f t="shared" si="5"/>
        <v>#DIV/0!</v>
      </c>
      <c r="V33" s="6"/>
    </row>
    <row r="34" spans="1:22" ht="16.149999999999999" customHeight="1" x14ac:dyDescent="0.25">
      <c r="A34" s="11">
        <v>140</v>
      </c>
      <c r="C34" s="11">
        <v>1.3107370361089075</v>
      </c>
      <c r="E34" s="11" t="e">
        <f t="shared" si="0"/>
        <v>#DIV/0!</v>
      </c>
      <c r="G34" s="11" t="e">
        <f t="shared" si="1"/>
        <v>#DIV/0!</v>
      </c>
      <c r="I34" s="11">
        <f t="shared" si="2"/>
        <v>0</v>
      </c>
      <c r="K34" s="11" t="e">
        <f t="shared" si="3"/>
        <v>#DIV/0!</v>
      </c>
      <c r="M34" s="26" t="e">
        <f t="shared" si="4"/>
        <v>#DIV/0!</v>
      </c>
      <c r="N34" s="26" t="e">
        <f t="shared" si="5"/>
        <v>#DIV/0!</v>
      </c>
      <c r="V34" s="6"/>
    </row>
    <row r="35" spans="1:22" ht="16.149999999999999" customHeight="1" x14ac:dyDescent="0.25">
      <c r="A35" s="11">
        <v>150</v>
      </c>
      <c r="C35" s="11">
        <v>1.2463072972640881</v>
      </c>
      <c r="E35" s="11" t="e">
        <f t="shared" si="0"/>
        <v>#DIV/0!</v>
      </c>
      <c r="G35" s="11" t="e">
        <f t="shared" si="1"/>
        <v>#DIV/0!</v>
      </c>
      <c r="I35" s="11">
        <f t="shared" si="2"/>
        <v>0</v>
      </c>
      <c r="K35" s="11" t="e">
        <f t="shared" si="3"/>
        <v>#DIV/0!</v>
      </c>
      <c r="M35" s="26" t="e">
        <f t="shared" si="4"/>
        <v>#DIV/0!</v>
      </c>
      <c r="N35" s="26" t="e">
        <f t="shared" si="5"/>
        <v>#DIV/0!</v>
      </c>
      <c r="V35" s="6"/>
    </row>
    <row r="36" spans="1:22" ht="16.149999999999999" customHeight="1" x14ac:dyDescent="0.25"/>
    <row r="37" spans="1:22" ht="16.149999999999999" customHeight="1" x14ac:dyDescent="0.25"/>
    <row r="38" spans="1:22" ht="16.149999999999999" customHeight="1" x14ac:dyDescent="0.25"/>
    <row r="39" spans="1:22" ht="16.149999999999999" customHeight="1" x14ac:dyDescent="0.25"/>
    <row r="40" spans="1:22" ht="16.149999999999999" customHeight="1" x14ac:dyDescent="0.25"/>
    <row r="41" spans="1:22" ht="16.149999999999999" customHeight="1" x14ac:dyDescent="0.25"/>
    <row r="42" spans="1:22" ht="16.149999999999999" customHeight="1" x14ac:dyDescent="0.25"/>
    <row r="43" spans="1:22" ht="16.149999999999999" customHeight="1" x14ac:dyDescent="0.25"/>
    <row r="44" spans="1:22" ht="16.149999999999999" customHeight="1" x14ac:dyDescent="0.25"/>
    <row r="53" spans="1:7" ht="28.15" customHeight="1" x14ac:dyDescent="0.25">
      <c r="A53" s="39" t="s">
        <v>38</v>
      </c>
      <c r="G53" s="3"/>
    </row>
    <row r="54" spans="1:7" ht="86.45" customHeight="1" x14ac:dyDescent="0.25">
      <c r="B54" s="85" t="s">
        <v>39</v>
      </c>
      <c r="C54" s="85"/>
      <c r="D54" s="85"/>
      <c r="E54" s="85"/>
      <c r="F54" s="40" t="s">
        <v>40</v>
      </c>
    </row>
    <row r="55" spans="1:7" ht="29.45" customHeight="1" x14ac:dyDescent="0.25">
      <c r="B55" s="83" t="s">
        <v>47</v>
      </c>
      <c r="C55" s="83"/>
      <c r="D55" s="83"/>
      <c r="E55" s="83"/>
      <c r="F55" s="41">
        <v>0.95</v>
      </c>
    </row>
    <row r="56" spans="1:7" ht="28.9" customHeight="1" x14ac:dyDescent="0.25">
      <c r="B56" s="83" t="s">
        <v>41</v>
      </c>
      <c r="C56" s="83"/>
      <c r="D56" s="83"/>
      <c r="E56" s="83"/>
      <c r="F56" s="41">
        <v>0.95</v>
      </c>
    </row>
    <row r="57" spans="1:7" x14ac:dyDescent="0.25">
      <c r="B57" s="83" t="s">
        <v>42</v>
      </c>
      <c r="C57" s="83"/>
      <c r="D57" s="83"/>
      <c r="E57" s="83"/>
      <c r="F57" s="41">
        <v>0.9</v>
      </c>
    </row>
    <row r="58" spans="1:7" x14ac:dyDescent="0.25">
      <c r="B58" s="83" t="s">
        <v>43</v>
      </c>
      <c r="C58" s="83"/>
      <c r="D58" s="83"/>
      <c r="E58" s="83"/>
      <c r="F58" s="41">
        <v>0.8</v>
      </c>
    </row>
    <row r="59" spans="1:7" x14ac:dyDescent="0.25">
      <c r="B59" s="83" t="s">
        <v>44</v>
      </c>
      <c r="C59" s="83"/>
      <c r="D59" s="83"/>
      <c r="E59" s="83"/>
      <c r="F59" s="41">
        <v>0.35</v>
      </c>
    </row>
    <row r="60" spans="1:7" x14ac:dyDescent="0.25">
      <c r="B60" s="83" t="s">
        <v>45</v>
      </c>
      <c r="C60" s="83"/>
      <c r="D60" s="83"/>
      <c r="E60" s="83"/>
      <c r="F60" s="41">
        <v>0.2</v>
      </c>
    </row>
    <row r="61" spans="1:7" x14ac:dyDescent="0.25">
      <c r="B61" s="83" t="s">
        <v>46</v>
      </c>
      <c r="C61" s="83"/>
      <c r="D61" s="83"/>
      <c r="E61" s="83"/>
      <c r="F61" s="41">
        <v>0.1</v>
      </c>
    </row>
  </sheetData>
  <mergeCells count="9">
    <mergeCell ref="B58:E58"/>
    <mergeCell ref="B59:E59"/>
    <mergeCell ref="B60:E60"/>
    <mergeCell ref="B61:E61"/>
    <mergeCell ref="A1:N2"/>
    <mergeCell ref="B54:E54"/>
    <mergeCell ref="B55:E55"/>
    <mergeCell ref="B56:E56"/>
    <mergeCell ref="B57:E57"/>
  </mergeCells>
  <printOptions horizontalCentered="1" gridLinesSet="0"/>
  <pageMargins left="0.5" right="0.5" top="0.5" bottom="0.5" header="0.25" footer="0.25"/>
  <pageSetup scale="82" orientation="portrait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Runoff Coefficients</vt:lpstr>
      <vt:lpstr>Stm. Intensities</vt:lpstr>
      <vt:lpstr>computation_sht</vt:lpstr>
      <vt:lpstr>2-50-year Detention</vt:lpstr>
      <vt:lpstr>'2-50-year Detention'!Print_Area</vt:lpstr>
      <vt:lpstr>computation_sht!Print_Area</vt:lpstr>
      <vt:lpstr>'Runoff Coefficients'!Print_Area</vt:lpstr>
      <vt:lpstr>'Stm. Intensities'!Print_Area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Customer</dc:creator>
  <cp:lastModifiedBy>Brock Beck</cp:lastModifiedBy>
  <cp:lastPrinted>2023-02-07T16:26:53Z</cp:lastPrinted>
  <dcterms:created xsi:type="dcterms:W3CDTF">2000-12-29T19:26:43Z</dcterms:created>
  <dcterms:modified xsi:type="dcterms:W3CDTF">2023-04-26T15:34:56Z</dcterms:modified>
</cp:coreProperties>
</file>